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PISAROVINA-NAS\Josipa\Dokumenti\STARI\PRORAČUN 2025\FINANCIJSKA IZVJEŠĆA\01.01.-31.12.2025\"/>
    </mc:Choice>
  </mc:AlternateContent>
  <xr:revisionPtr revIDLastSave="0" documentId="13_ncr:1_{EE22E7C1-2B06-4F4C-8330-FFB73B11EC1D}" xr6:coauthVersionLast="47" xr6:coauthVersionMax="47" xr10:uidLastSave="{00000000-0000-0000-0000-000000000000}"/>
  <bookViews>
    <workbookView xWindow="405" yWindow="720" windowWidth="28395" windowHeight="154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J1543" i="1" s="1"/>
  <c r="G1543" i="1"/>
  <c r="H1543" i="1"/>
  <c r="C1544" i="1"/>
  <c r="D1544" i="1"/>
  <c r="J1544" i="1" s="1"/>
  <c r="H1544" i="1"/>
  <c r="C1545" i="1"/>
  <c r="D1545" i="1"/>
  <c r="C1546" i="1"/>
  <c r="D1546" i="1"/>
  <c r="C1548" i="1"/>
  <c r="D1548" i="1"/>
  <c r="C1549" i="1"/>
  <c r="J1549" i="1" s="1"/>
  <c r="D1549" i="1"/>
  <c r="G1549" i="1"/>
  <c r="H1549" i="1"/>
  <c r="C1550" i="1"/>
  <c r="D1550" i="1"/>
  <c r="C1551" i="1"/>
  <c r="D1551" i="1"/>
  <c r="C1552" i="1"/>
  <c r="D1552" i="1"/>
  <c r="J1552" i="1"/>
  <c r="C1553" i="1"/>
  <c r="J1553" i="1" s="1"/>
  <c r="D1553" i="1"/>
  <c r="G1553" i="1"/>
  <c r="H1553" i="1"/>
  <c r="C1554" i="1"/>
  <c r="D1554" i="1"/>
  <c r="J1554" i="1" s="1"/>
  <c r="G1554" i="1"/>
  <c r="C1557" i="1"/>
  <c r="J1557" i="1" s="1"/>
  <c r="D1557" i="1"/>
  <c r="G1557" i="1"/>
  <c r="H1557" i="1"/>
  <c r="C1558" i="1"/>
  <c r="D1558" i="1"/>
  <c r="J1558" i="1" s="1"/>
  <c r="G1558" i="1"/>
  <c r="C1559" i="1"/>
  <c r="D1559" i="1"/>
  <c r="C1560" i="1"/>
  <c r="D1560" i="1"/>
  <c r="C1561" i="1"/>
  <c r="J1561" i="1" s="1"/>
  <c r="D1561" i="1"/>
  <c r="G1561" i="1"/>
  <c r="I1561" i="1" s="1"/>
  <c r="H1561" i="1"/>
  <c r="C1562" i="1"/>
  <c r="D1562" i="1"/>
  <c r="J1562" i="1" s="1"/>
  <c r="G1562" i="1"/>
  <c r="C1564" i="1"/>
  <c r="J1564" i="1" s="1"/>
  <c r="D1564" i="1"/>
  <c r="G1564" i="1"/>
  <c r="C1565" i="1"/>
  <c r="D1565" i="1"/>
  <c r="J1565" i="1" s="1"/>
  <c r="C1566" i="1"/>
  <c r="D1566" i="1"/>
  <c r="H1566" i="1"/>
  <c r="C1567" i="1"/>
  <c r="D1567" i="1"/>
  <c r="J1567" i="1" s="1"/>
  <c r="G1567" i="1"/>
  <c r="C1568" i="1"/>
  <c r="J1568" i="1" s="1"/>
  <c r="D1568" i="1"/>
  <c r="G1568" i="1"/>
  <c r="C1569" i="1"/>
  <c r="D1569" i="1"/>
  <c r="C1570" i="1"/>
  <c r="D1570" i="1"/>
  <c r="C1573" i="1"/>
  <c r="D1573" i="1"/>
  <c r="J1573" i="1"/>
  <c r="C1574" i="1"/>
  <c r="D1574" i="1"/>
  <c r="C1575" i="1"/>
  <c r="D1575" i="1"/>
  <c r="J1575" i="1" s="1"/>
  <c r="G1575" i="1"/>
  <c r="C1576" i="1"/>
  <c r="J1576" i="1" s="1"/>
  <c r="D1576" i="1"/>
  <c r="G1576" i="1"/>
  <c r="C1577" i="1"/>
  <c r="C1578" i="1"/>
  <c r="D1578" i="1"/>
  <c r="J1578" i="1" s="1"/>
  <c r="G1578" i="1"/>
  <c r="C1579" i="1"/>
  <c r="D1579" i="1"/>
  <c r="C1580" i="1"/>
  <c r="D1580" i="1"/>
  <c r="C1581" i="1"/>
  <c r="J1581" i="1" s="1"/>
  <c r="D1581" i="1"/>
  <c r="G1581" i="1"/>
  <c r="H1581" i="1"/>
  <c r="C1582" i="1"/>
  <c r="G1582" i="1"/>
  <c r="H1582" i="1"/>
  <c r="C1584" i="1"/>
  <c r="G1584" i="1" s="1"/>
  <c r="H1584" i="1"/>
  <c r="C1586" i="1"/>
  <c r="C1587" i="1"/>
  <c r="G1587" i="1"/>
  <c r="H1587" i="1"/>
  <c r="C1588" i="1"/>
  <c r="G1588" i="1" s="1"/>
  <c r="H1588" i="1"/>
  <c r="C1589" i="1"/>
  <c r="C1590" i="1"/>
  <c r="G1590" i="1"/>
  <c r="H1590" i="1"/>
  <c r="C1591" i="1"/>
  <c r="G1591" i="1"/>
  <c r="H1591" i="1"/>
  <c r="C1592" i="1"/>
  <c r="C1593" i="1"/>
  <c r="H1593" i="1" s="1"/>
  <c r="G1593" i="1"/>
  <c r="C1594" i="1"/>
  <c r="C1596" i="1"/>
  <c r="C1597" i="1"/>
  <c r="H1597" i="1" s="1"/>
  <c r="G1597" i="1"/>
  <c r="C1598" i="1"/>
  <c r="C1599" i="1"/>
  <c r="G1599" i="1"/>
  <c r="H1599" i="1"/>
  <c r="C1600" i="1"/>
  <c r="G1600" i="1" s="1"/>
  <c r="H1600" i="1"/>
  <c r="C1601" i="1"/>
  <c r="C1603" i="1"/>
  <c r="H1603" i="1" s="1"/>
  <c r="G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C1626" i="1"/>
  <c r="G1626" i="1"/>
  <c r="H1626" i="1"/>
  <c r="C1627" i="1"/>
  <c r="G1627" i="1"/>
  <c r="H1627" i="1"/>
  <c r="C1630" i="1"/>
  <c r="H1630" i="1" s="1"/>
  <c r="G1630" i="1"/>
  <c r="C1631" i="1"/>
  <c r="G1631" i="1"/>
  <c r="H1631" i="1"/>
  <c r="C1632" i="1"/>
  <c r="G1632" i="1" s="1"/>
  <c r="H1632" i="1"/>
  <c r="C1633" i="1"/>
  <c r="H1633" i="1" s="1"/>
  <c r="C1635" i="1"/>
  <c r="G1635" i="1"/>
  <c r="H1635" i="1"/>
  <c r="C1636" i="1"/>
  <c r="C1637" i="1"/>
  <c r="H1637" i="1" s="1"/>
  <c r="C1638" i="1"/>
  <c r="G1638" i="1"/>
  <c r="H1638" i="1"/>
  <c r="C1640" i="1"/>
  <c r="C1641" i="1"/>
  <c r="C1642" i="1"/>
  <c r="G1642" i="1"/>
  <c r="H1642" i="1"/>
  <c r="C1643" i="1"/>
  <c r="G1643" i="1"/>
  <c r="H1643" i="1"/>
  <c r="C1645" i="1"/>
  <c r="H1645" i="1" s="1"/>
  <c r="C1646" i="1"/>
  <c r="G1646" i="1"/>
  <c r="H1646" i="1"/>
  <c r="C1647" i="1"/>
  <c r="G1647" i="1"/>
  <c r="H1647" i="1"/>
  <c r="C1648" i="1"/>
  <c r="G1649"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c r="H1663" i="1"/>
  <c r="C1665" i="1"/>
  <c r="C1666" i="1"/>
  <c r="G1666" i="1"/>
  <c r="H1666" i="1"/>
  <c r="C1667" i="1"/>
  <c r="G1667" i="1"/>
  <c r="H1667" i="1"/>
  <c r="C1668" i="1"/>
  <c r="C1670" i="1"/>
  <c r="G1670" i="1"/>
  <c r="H1670" i="1"/>
  <c r="C1671" i="1"/>
  <c r="G1671" i="1"/>
  <c r="H1671" i="1"/>
  <c r="C1672" i="1"/>
  <c r="C1673" i="1"/>
  <c r="H1673" i="1" s="1"/>
  <c r="G1673" i="1"/>
  <c r="G1674" i="1"/>
  <c r="C1675" i="1"/>
  <c r="G1675" i="1"/>
  <c r="H1675" i="1"/>
  <c r="C1676" i="1"/>
  <c r="C1677" i="1"/>
  <c r="H1677" i="1" s="1"/>
  <c r="C1678" i="1"/>
  <c r="G1678" i="1"/>
  <c r="H1678" i="1"/>
  <c r="C1679" i="1"/>
  <c r="G1679" i="1"/>
  <c r="H1679" i="1"/>
  <c r="C1680" i="1"/>
  <c r="C1682" i="1"/>
  <c r="G1682" i="1"/>
  <c r="H1682" i="1"/>
  <c r="C1683" i="1"/>
  <c r="G1683" i="1"/>
  <c r="H1683" i="1"/>
  <c r="C1684" i="1"/>
  <c r="C1685" i="1"/>
  <c r="H1685" i="1" s="1"/>
  <c r="C1686" i="1"/>
  <c r="G1686" i="1"/>
  <c r="H1686" i="1"/>
  <c r="J1478" i="9"/>
  <c r="L1478" i="9"/>
  <c r="F348" i="9"/>
  <c r="F347" i="9"/>
  <c r="F346" i="9"/>
  <c r="F345" i="9" s="1"/>
  <c r="F344" i="9"/>
  <c r="F343" i="9"/>
  <c r="F342" i="9" s="1"/>
  <c r="M341" i="9"/>
  <c r="L341" i="9"/>
  <c r="F341" i="9" s="1"/>
  <c r="E341" i="9"/>
  <c r="H340" i="9"/>
  <c r="G340" i="9"/>
  <c r="F340" i="9"/>
  <c r="F339" i="9"/>
  <c r="F338" i="9"/>
  <c r="F337" i="9"/>
  <c r="F336" i="9"/>
  <c r="H335" i="9"/>
  <c r="G335" i="9"/>
  <c r="F335" i="9"/>
  <c r="E335" i="9"/>
  <c r="B335" i="9" s="1"/>
  <c r="F334" i="9"/>
  <c r="H333" i="9"/>
  <c r="G333" i="9"/>
  <c r="F333" i="9"/>
  <c r="E333" i="9"/>
  <c r="H332" i="9"/>
  <c r="G332" i="9"/>
  <c r="F332" i="9"/>
  <c r="H331" i="9"/>
  <c r="G331" i="9"/>
  <c r="F331" i="9"/>
  <c r="E331" i="9"/>
  <c r="H330" i="9"/>
  <c r="G330" i="9"/>
  <c r="E330" i="9" s="1"/>
  <c r="B330" i="9" s="1"/>
  <c r="F330" i="9"/>
  <c r="H329" i="9"/>
  <c r="G329" i="9"/>
  <c r="F329" i="9"/>
  <c r="H328" i="9"/>
  <c r="G328" i="9"/>
  <c r="F328" i="9"/>
  <c r="E328" i="9"/>
  <c r="B328" i="9" s="1"/>
  <c r="H327" i="9"/>
  <c r="E327" i="9" s="1"/>
  <c r="B327" i="9" s="1"/>
  <c r="G327" i="9"/>
  <c r="F327" i="9"/>
  <c r="H326" i="9"/>
  <c r="G326" i="9"/>
  <c r="F326" i="9"/>
  <c r="H325" i="9"/>
  <c r="G325" i="9"/>
  <c r="F325" i="9"/>
  <c r="H324" i="9"/>
  <c r="G324" i="9"/>
  <c r="E324" i="9" s="1"/>
  <c r="B324" i="9" s="1"/>
  <c r="F324" i="9"/>
  <c r="H323" i="9"/>
  <c r="E323" i="9" s="1"/>
  <c r="B323" i="9" s="1"/>
  <c r="G323" i="9"/>
  <c r="F323" i="9"/>
  <c r="H322" i="9"/>
  <c r="E322" i="9" s="1"/>
  <c r="B322" i="9" s="1"/>
  <c r="G322" i="9"/>
  <c r="F322" i="9"/>
  <c r="H321" i="9"/>
  <c r="G321" i="9"/>
  <c r="F321" i="9"/>
  <c r="H320" i="9"/>
  <c r="G320" i="9"/>
  <c r="E320" i="9" s="1"/>
  <c r="B320" i="9" s="1"/>
  <c r="F320" i="9"/>
  <c r="H319" i="9"/>
  <c r="E319" i="9" s="1"/>
  <c r="B319" i="9" s="1"/>
  <c r="G319" i="9"/>
  <c r="F319" i="9"/>
  <c r="H318" i="9"/>
  <c r="G318" i="9"/>
  <c r="E318" i="9" s="1"/>
  <c r="B318" i="9" s="1"/>
  <c r="F318" i="9"/>
  <c r="H317" i="9"/>
  <c r="G317" i="9"/>
  <c r="E317" i="9" s="1"/>
  <c r="B317" i="9" s="1"/>
  <c r="F317" i="9"/>
  <c r="F316" i="9"/>
  <c r="F315" i="9"/>
  <c r="G314"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E304" i="9"/>
  <c r="B304" i="9" s="1"/>
  <c r="H303" i="9"/>
  <c r="G303" i="9"/>
  <c r="E303" i="9" s="1"/>
  <c r="F303" i="9"/>
  <c r="B303" i="9"/>
  <c r="F302" i="9"/>
  <c r="F301" i="9"/>
  <c r="F300" i="9"/>
  <c r="F298" i="9" s="1"/>
  <c r="F299" i="9"/>
  <c r="F297" i="9"/>
  <c r="L296" i="9"/>
  <c r="F296" i="9" s="1"/>
  <c r="H296" i="9"/>
  <c r="F295" i="9"/>
  <c r="I294" i="9"/>
  <c r="H294" i="9"/>
  <c r="F294" i="9"/>
  <c r="E294" i="9"/>
  <c r="B294" i="9" s="1"/>
  <c r="E293" i="9"/>
  <c r="M292" i="9"/>
  <c r="L292" i="9"/>
  <c r="E292" i="9"/>
  <c r="M291" i="9"/>
  <c r="L291" i="9"/>
  <c r="E291" i="9"/>
  <c r="M290" i="9"/>
  <c r="F290" i="9" s="1"/>
  <c r="B290" i="9" s="1"/>
  <c r="L290" i="9"/>
  <c r="E290" i="9"/>
  <c r="M289" i="9"/>
  <c r="L289" i="9"/>
  <c r="F289" i="9"/>
  <c r="E289" i="9"/>
  <c r="B289" i="9" s="1"/>
  <c r="M288" i="9"/>
  <c r="L288" i="9"/>
  <c r="F288" i="9"/>
  <c r="B288" i="9" s="1"/>
  <c r="E288" i="9"/>
  <c r="M287" i="9"/>
  <c r="L287" i="9"/>
  <c r="F287" i="9" s="1"/>
  <c r="E287" i="9"/>
  <c r="B287" i="9" s="1"/>
  <c r="M286" i="9"/>
  <c r="L286" i="9"/>
  <c r="F286" i="9"/>
  <c r="B286" i="9" s="1"/>
  <c r="E286" i="9"/>
  <c r="M285" i="9"/>
  <c r="L285" i="9"/>
  <c r="F285" i="9" s="1"/>
  <c r="E285" i="9"/>
  <c r="M284" i="9"/>
  <c r="L284" i="9"/>
  <c r="F284" i="9" s="1"/>
  <c r="B284" i="9" s="1"/>
  <c r="E284" i="9"/>
  <c r="M283" i="9"/>
  <c r="L283" i="9"/>
  <c r="E283" i="9"/>
  <c r="M282" i="9"/>
  <c r="F282" i="9" s="1"/>
  <c r="L282" i="9"/>
  <c r="E282" i="9"/>
  <c r="B282" i="9" s="1"/>
  <c r="M281" i="9"/>
  <c r="L281" i="9"/>
  <c r="F281" i="9"/>
  <c r="E281" i="9"/>
  <c r="M280" i="9"/>
  <c r="L280" i="9"/>
  <c r="F280" i="9"/>
  <c r="B280" i="9" s="1"/>
  <c r="E280" i="9"/>
  <c r="M279" i="9"/>
  <c r="L279" i="9"/>
  <c r="F279" i="9" s="1"/>
  <c r="E279" i="9"/>
  <c r="B279" i="9" s="1"/>
  <c r="M278" i="9"/>
  <c r="L278" i="9"/>
  <c r="F278" i="9"/>
  <c r="B278" i="9" s="1"/>
  <c r="E278" i="9"/>
  <c r="M277" i="9"/>
  <c r="L277" i="9"/>
  <c r="F277" i="9" s="1"/>
  <c r="E277" i="9"/>
  <c r="M276" i="9"/>
  <c r="L276" i="9"/>
  <c r="E276" i="9"/>
  <c r="M275" i="9"/>
  <c r="L275" i="9"/>
  <c r="E275" i="9"/>
  <c r="M274" i="9"/>
  <c r="F274" i="9" s="1"/>
  <c r="B274" i="9" s="1"/>
  <c r="L274" i="9"/>
  <c r="E274" i="9"/>
  <c r="M273" i="9"/>
  <c r="L273" i="9"/>
  <c r="F273" i="9"/>
  <c r="E273" i="9"/>
  <c r="B273" i="9" s="1"/>
  <c r="M272" i="9"/>
  <c r="L272" i="9"/>
  <c r="F272" i="9"/>
  <c r="B272" i="9" s="1"/>
  <c r="E272" i="9"/>
  <c r="M271" i="9"/>
  <c r="L271" i="9"/>
  <c r="F271" i="9" s="1"/>
  <c r="E271" i="9"/>
  <c r="B271" i="9" s="1"/>
  <c r="M270" i="9"/>
  <c r="L270" i="9"/>
  <c r="F270" i="9"/>
  <c r="E270" i="9"/>
  <c r="B270" i="9" s="1"/>
  <c r="M269" i="9"/>
  <c r="L269" i="9"/>
  <c r="F269" i="9" s="1"/>
  <c r="E269" i="9"/>
  <c r="M268" i="9"/>
  <c r="L268" i="9"/>
  <c r="F268" i="9" s="1"/>
  <c r="B268" i="9" s="1"/>
  <c r="E268" i="9"/>
  <c r="M267" i="9"/>
  <c r="L267" i="9"/>
  <c r="E267" i="9"/>
  <c r="M266" i="9"/>
  <c r="F266" i="9" s="1"/>
  <c r="L266" i="9"/>
  <c r="E266" i="9"/>
  <c r="B266" i="9" s="1"/>
  <c r="M265" i="9"/>
  <c r="L265" i="9"/>
  <c r="F265" i="9"/>
  <c r="E265" i="9"/>
  <c r="M264" i="9"/>
  <c r="L264" i="9"/>
  <c r="F264" i="9"/>
  <c r="B264" i="9" s="1"/>
  <c r="E264" i="9"/>
  <c r="M263" i="9"/>
  <c r="L263" i="9"/>
  <c r="F263" i="9" s="1"/>
  <c r="E263" i="9"/>
  <c r="M262" i="9"/>
  <c r="L262" i="9"/>
  <c r="F262" i="9"/>
  <c r="B262" i="9" s="1"/>
  <c r="E262" i="9"/>
  <c r="M261" i="9"/>
  <c r="L261" i="9"/>
  <c r="F261" i="9" s="1"/>
  <c r="E261" i="9"/>
  <c r="M260" i="9"/>
  <c r="L260" i="9"/>
  <c r="E260" i="9"/>
  <c r="M259" i="9"/>
  <c r="L259" i="9"/>
  <c r="E259" i="9"/>
  <c r="M258" i="9"/>
  <c r="F258" i="9" s="1"/>
  <c r="L258" i="9"/>
  <c r="E258" i="9"/>
  <c r="B258" i="9"/>
  <c r="M257" i="9"/>
  <c r="L257" i="9"/>
  <c r="F257" i="9"/>
  <c r="E257" i="9"/>
  <c r="B257" i="9" s="1"/>
  <c r="M256" i="9"/>
  <c r="L256" i="9"/>
  <c r="F256" i="9"/>
  <c r="B256" i="9" s="1"/>
  <c r="E256" i="9"/>
  <c r="M255" i="9"/>
  <c r="L255" i="9"/>
  <c r="F255" i="9" s="1"/>
  <c r="E255" i="9"/>
  <c r="B255" i="9" s="1"/>
  <c r="M254" i="9"/>
  <c r="L254" i="9"/>
  <c r="F254" i="9"/>
  <c r="B254" i="9" s="1"/>
  <c r="E254" i="9"/>
  <c r="M253" i="9"/>
  <c r="L253" i="9"/>
  <c r="F253" i="9" s="1"/>
  <c r="E253" i="9"/>
  <c r="M252" i="9"/>
  <c r="L252" i="9"/>
  <c r="F252" i="9" s="1"/>
  <c r="B252" i="9" s="1"/>
  <c r="E252" i="9"/>
  <c r="M251" i="9"/>
  <c r="L251" i="9"/>
  <c r="E251" i="9"/>
  <c r="M250" i="9"/>
  <c r="F250" i="9" s="1"/>
  <c r="L250" i="9"/>
  <c r="E250" i="9"/>
  <c r="B250" i="9" s="1"/>
  <c r="M249" i="9"/>
  <c r="L249" i="9"/>
  <c r="F249" i="9"/>
  <c r="E249" i="9"/>
  <c r="M248" i="9"/>
  <c r="L248" i="9"/>
  <c r="F248" i="9"/>
  <c r="B248" i="9" s="1"/>
  <c r="E248" i="9"/>
  <c r="M247" i="9"/>
  <c r="L247" i="9"/>
  <c r="F247" i="9" s="1"/>
  <c r="E247" i="9"/>
  <c r="B247" i="9" s="1"/>
  <c r="M246" i="9"/>
  <c r="L246" i="9"/>
  <c r="F246" i="9"/>
  <c r="B246" i="9" s="1"/>
  <c r="E246" i="9"/>
  <c r="M245" i="9"/>
  <c r="L245" i="9"/>
  <c r="F245" i="9" s="1"/>
  <c r="E245" i="9"/>
  <c r="M244" i="9"/>
  <c r="L244" i="9"/>
  <c r="E244" i="9"/>
  <c r="M243" i="9"/>
  <c r="L243" i="9"/>
  <c r="E243" i="9"/>
  <c r="M242" i="9"/>
  <c r="F242" i="9" s="1"/>
  <c r="B242" i="9" s="1"/>
  <c r="L242" i="9"/>
  <c r="E242" i="9"/>
  <c r="M241" i="9"/>
  <c r="L241" i="9"/>
  <c r="F241" i="9"/>
  <c r="E241" i="9"/>
  <c r="B241" i="9" s="1"/>
  <c r="M240" i="9"/>
  <c r="L240" i="9"/>
  <c r="F240" i="9"/>
  <c r="B240" i="9" s="1"/>
  <c r="E240" i="9"/>
  <c r="M239" i="9"/>
  <c r="L239" i="9"/>
  <c r="F239" i="9" s="1"/>
  <c r="E239" i="9"/>
  <c r="B239" i="9" s="1"/>
  <c r="M238" i="9"/>
  <c r="L238" i="9"/>
  <c r="F238" i="9"/>
  <c r="B238" i="9" s="1"/>
  <c r="E238" i="9"/>
  <c r="M237" i="9"/>
  <c r="L237" i="9"/>
  <c r="F237" i="9" s="1"/>
  <c r="E237" i="9"/>
  <c r="M236" i="9"/>
  <c r="L236" i="9"/>
  <c r="F236" i="9" s="1"/>
  <c r="B236" i="9" s="1"/>
  <c r="E236" i="9"/>
  <c r="M235" i="9"/>
  <c r="L235" i="9"/>
  <c r="E235" i="9"/>
  <c r="M234" i="9"/>
  <c r="F234" i="9" s="1"/>
  <c r="L234" i="9"/>
  <c r="E234" i="9"/>
  <c r="B234" i="9" s="1"/>
  <c r="M233" i="9"/>
  <c r="L233" i="9"/>
  <c r="F233" i="9"/>
  <c r="E233" i="9"/>
  <c r="M232" i="9"/>
  <c r="L232" i="9"/>
  <c r="F232" i="9"/>
  <c r="B232" i="9" s="1"/>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F169" i="9"/>
  <c r="H168" i="9"/>
  <c r="G168" i="9"/>
  <c r="F168" i="9"/>
  <c r="E168" i="9"/>
  <c r="B168" i="9" s="1"/>
  <c r="H167" i="9"/>
  <c r="G167" i="9"/>
  <c r="F167" i="9"/>
  <c r="E167" i="9"/>
  <c r="H166" i="9"/>
  <c r="G166" i="9"/>
  <c r="E166" i="9" s="1"/>
  <c r="F166" i="9"/>
  <c r="H165" i="9"/>
  <c r="G165" i="9"/>
  <c r="E165" i="9" s="1"/>
  <c r="F165" i="9"/>
  <c r="H164" i="9"/>
  <c r="G164" i="9"/>
  <c r="E164" i="9" s="1"/>
  <c r="B164" i="9" s="1"/>
  <c r="F164" i="9"/>
  <c r="H163" i="9"/>
  <c r="E163" i="9" s="1"/>
  <c r="B163" i="9" s="1"/>
  <c r="G163" i="9"/>
  <c r="F163" i="9"/>
  <c r="H162" i="9"/>
  <c r="G162" i="9"/>
  <c r="F162" i="9"/>
  <c r="E162" i="9"/>
  <c r="B162" i="9" s="1"/>
  <c r="H161" i="9"/>
  <c r="G161" i="9"/>
  <c r="F161" i="9"/>
  <c r="H160" i="9"/>
  <c r="E160" i="9" s="1"/>
  <c r="G160" i="9"/>
  <c r="F160" i="9"/>
  <c r="B160" i="9"/>
  <c r="H159" i="9"/>
  <c r="G159" i="9"/>
  <c r="F159" i="9"/>
  <c r="E159" i="9"/>
  <c r="B159" i="9" s="1"/>
  <c r="H158" i="9"/>
  <c r="G158" i="9"/>
  <c r="E158" i="9" s="1"/>
  <c r="F158" i="9"/>
  <c r="H157" i="9"/>
  <c r="G157" i="9"/>
  <c r="E157" i="9" s="1"/>
  <c r="B157" i="9" s="1"/>
  <c r="F157" i="9"/>
  <c r="F156" i="9"/>
  <c r="H155" i="9"/>
  <c r="E155" i="9" s="1"/>
  <c r="B155" i="9" s="1"/>
  <c r="G155" i="9"/>
  <c r="F155" i="9"/>
  <c r="H154" i="9"/>
  <c r="G154" i="9"/>
  <c r="F154" i="9"/>
  <c r="E154" i="9"/>
  <c r="B154" i="9" s="1"/>
  <c r="H153" i="9"/>
  <c r="G153" i="9"/>
  <c r="F153" i="9"/>
  <c r="H152" i="9"/>
  <c r="E152" i="9" s="1"/>
  <c r="B152" i="9" s="1"/>
  <c r="G152" i="9"/>
  <c r="F152" i="9"/>
  <c r="H151" i="9"/>
  <c r="G151" i="9"/>
  <c r="F151" i="9"/>
  <c r="E151" i="9"/>
  <c r="B151" i="9" s="1"/>
  <c r="H150" i="9"/>
  <c r="G150" i="9"/>
  <c r="E150" i="9" s="1"/>
  <c r="F150" i="9"/>
  <c r="H149" i="9"/>
  <c r="G149" i="9"/>
  <c r="E149" i="9" s="1"/>
  <c r="F149" i="9"/>
  <c r="H148" i="9"/>
  <c r="G148" i="9"/>
  <c r="E148" i="9" s="1"/>
  <c r="B148" i="9" s="1"/>
  <c r="F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E142" i="9" s="1"/>
  <c r="B142" i="9" s="1"/>
  <c r="F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G136" i="9"/>
  <c r="F136" i="9"/>
  <c r="B136" i="9"/>
  <c r="H135" i="9"/>
  <c r="G135" i="9"/>
  <c r="F135" i="9"/>
  <c r="E135" i="9"/>
  <c r="B135" i="9" s="1"/>
  <c r="H134" i="9"/>
  <c r="G134" i="9"/>
  <c r="E134" i="9" s="1"/>
  <c r="F134" i="9"/>
  <c r="H133" i="9"/>
  <c r="G133" i="9"/>
  <c r="E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B110" i="9" s="1"/>
  <c r="F110" i="9"/>
  <c r="H109" i="9"/>
  <c r="G109" i="9"/>
  <c r="E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F102" i="9"/>
  <c r="H101" i="9"/>
  <c r="G101" i="9"/>
  <c r="E101" i="9" s="1"/>
  <c r="F101" i="9"/>
  <c r="H100" i="9"/>
  <c r="G100" i="9"/>
  <c r="E100" i="9" s="1"/>
  <c r="B100" i="9" s="1"/>
  <c r="F100" i="9"/>
  <c r="H99" i="9"/>
  <c r="E99" i="9" s="1"/>
  <c r="B99" i="9" s="1"/>
  <c r="G99" i="9"/>
  <c r="F99" i="9"/>
  <c r="H98" i="9"/>
  <c r="G98" i="9"/>
  <c r="F98" i="9"/>
  <c r="E98" i="9"/>
  <c r="B98" i="9" s="1"/>
  <c r="H97" i="9"/>
  <c r="G97" i="9"/>
  <c r="F97" i="9"/>
  <c r="H96" i="9"/>
  <c r="E96" i="9" s="1"/>
  <c r="B96" i="9" s="1"/>
  <c r="G96" i="9"/>
  <c r="F96" i="9"/>
  <c r="H95" i="9"/>
  <c r="G95" i="9"/>
  <c r="F95" i="9"/>
  <c r="E95" i="9"/>
  <c r="B95" i="9" s="1"/>
  <c r="H94" i="9"/>
  <c r="G94" i="9"/>
  <c r="E94" i="9" s="1"/>
  <c r="B94" i="9" s="1"/>
  <c r="F94" i="9"/>
  <c r="H93" i="9"/>
  <c r="G93" i="9"/>
  <c r="E93" i="9" s="1"/>
  <c r="F93" i="9"/>
  <c r="H92" i="9"/>
  <c r="G92" i="9"/>
  <c r="E92" i="9" s="1"/>
  <c r="B92" i="9" s="1"/>
  <c r="F92" i="9"/>
  <c r="H91" i="9"/>
  <c r="E91" i="9" s="1"/>
  <c r="B91" i="9" s="1"/>
  <c r="G91" i="9"/>
  <c r="F91" i="9"/>
  <c r="H90" i="9"/>
  <c r="G90" i="9"/>
  <c r="F90" i="9"/>
  <c r="E90" i="9"/>
  <c r="B90" i="9" s="1"/>
  <c r="H89" i="9"/>
  <c r="G89" i="9"/>
  <c r="F89" i="9"/>
  <c r="H88" i="9"/>
  <c r="E88" i="9" s="1"/>
  <c r="B88" i="9" s="1"/>
  <c r="G88" i="9"/>
  <c r="F88" i="9"/>
  <c r="H87" i="9"/>
  <c r="G87" i="9"/>
  <c r="F87" i="9"/>
  <c r="E87" i="9"/>
  <c r="B87" i="9" s="1"/>
  <c r="H86" i="9"/>
  <c r="G86" i="9"/>
  <c r="E86" i="9" s="1"/>
  <c r="F86" i="9"/>
  <c r="H85" i="9"/>
  <c r="G85" i="9"/>
  <c r="E85" i="9" s="1"/>
  <c r="F85" i="9"/>
  <c r="H84" i="9"/>
  <c r="G84" i="9"/>
  <c r="E84" i="9" s="1"/>
  <c r="B84" i="9" s="1"/>
  <c r="F84" i="9"/>
  <c r="H83" i="9"/>
  <c r="E83" i="9" s="1"/>
  <c r="B83" i="9" s="1"/>
  <c r="G83" i="9"/>
  <c r="F83" i="9"/>
  <c r="H82" i="9"/>
  <c r="G82" i="9"/>
  <c r="F82" i="9"/>
  <c r="E82" i="9"/>
  <c r="B82" i="9" s="1"/>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09" i="9" s="1"/>
  <c r="H3" i="9"/>
  <c r="G3" i="9"/>
  <c r="D104" i="8"/>
  <c r="C1681" i="1" s="1"/>
  <c r="D97" i="8"/>
  <c r="C1674" i="1" s="1"/>
  <c r="H1674" i="1" s="1"/>
  <c r="D92" i="8"/>
  <c r="C1669" i="1" s="1"/>
  <c r="D87" i="8"/>
  <c r="C1664" i="1" s="1"/>
  <c r="D82" i="8"/>
  <c r="C1659" i="1" s="1"/>
  <c r="D77" i="8"/>
  <c r="C1654" i="1" s="1"/>
  <c r="D72" i="8"/>
  <c r="C1649" i="1" s="1"/>
  <c r="H1649" i="1" s="1"/>
  <c r="D67" i="8"/>
  <c r="C1644" i="1" s="1"/>
  <c r="D62" i="8"/>
  <c r="C1639" i="1" s="1"/>
  <c r="D57" i="8"/>
  <c r="D52" i="8"/>
  <c r="C1629" i="1" s="1"/>
  <c r="D46" i="8"/>
  <c r="D37" i="8"/>
  <c r="C1614" i="1" s="1"/>
  <c r="D27" i="8"/>
  <c r="C1604" i="1" s="1"/>
  <c r="D25" i="8"/>
  <c r="C1602" i="1" s="1"/>
  <c r="D18" i="8"/>
  <c r="C1595" i="1" s="1"/>
  <c r="D8" i="8"/>
  <c r="C1585" i="1" s="1"/>
  <c r="D6" i="8"/>
  <c r="E44" i="7"/>
  <c r="D1577" i="1" s="1"/>
  <c r="D44" i="7"/>
  <c r="E39" i="7"/>
  <c r="D1572" i="1" s="1"/>
  <c r="D39" i="7"/>
  <c r="E38" i="7"/>
  <c r="D1571"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F88" i="6"/>
  <c r="F87" i="6"/>
  <c r="F86" i="6"/>
  <c r="F85" i="6"/>
  <c r="F84" i="6"/>
  <c r="F83"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1457" i="1" s="1"/>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F39" i="6"/>
  <c r="E39" i="6"/>
  <c r="D39" i="6"/>
  <c r="F38" i="6"/>
  <c r="F37" i="6"/>
  <c r="E36" i="6"/>
  <c r="E35" i="6" s="1"/>
  <c r="D1431" i="1"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1215" i="1" s="1"/>
  <c r="D211" i="5"/>
  <c r="F211" i="5" s="1"/>
  <c r="F210" i="5"/>
  <c r="F209" i="5"/>
  <c r="F208" i="5"/>
  <c r="F207" i="5"/>
  <c r="F206" i="5"/>
  <c r="F205" i="5"/>
  <c r="F204" i="5"/>
  <c r="E204" i="5"/>
  <c r="D1208" i="1" s="1"/>
  <c r="D204" i="5"/>
  <c r="E203" i="5"/>
  <c r="D203"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F171"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H316" i="9" s="1"/>
  <c r="D150" i="5"/>
  <c r="G315" i="9" s="1"/>
  <c r="F149" i="5"/>
  <c r="F148" i="5"/>
  <c r="E147" i="5"/>
  <c r="D147" i="5"/>
  <c r="F147" i="5" s="1"/>
  <c r="F146" i="5"/>
  <c r="F145" i="5"/>
  <c r="F144" i="5"/>
  <c r="F143" i="5"/>
  <c r="E143" i="5"/>
  <c r="D1148" i="1" s="1"/>
  <c r="D143" i="5"/>
  <c r="F142" i="5"/>
  <c r="F141" i="5"/>
  <c r="F140" i="5"/>
  <c r="F139" i="5"/>
  <c r="F138" i="5"/>
  <c r="F137" i="5"/>
  <c r="F136" i="5"/>
  <c r="E136" i="5"/>
  <c r="D136" i="5"/>
  <c r="D135" i="5" s="1"/>
  <c r="F135" i="5" s="1"/>
  <c r="E135" i="5"/>
  <c r="D1140" i="1" s="1"/>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E82" i="5"/>
  <c r="D1087" i="1" s="1"/>
  <c r="D82" i="5"/>
  <c r="F82" i="5" s="1"/>
  <c r="F81" i="5"/>
  <c r="F80" i="5"/>
  <c r="F79" i="5"/>
  <c r="F78" i="5"/>
  <c r="F77" i="5"/>
  <c r="E76" i="5"/>
  <c r="D76" i="5"/>
  <c r="F76" i="5" s="1"/>
  <c r="F75" i="5"/>
  <c r="F74" i="5"/>
  <c r="F73" i="5"/>
  <c r="F72" i="5"/>
  <c r="E71" i="5"/>
  <c r="D71" i="5"/>
  <c r="F68" i="5"/>
  <c r="F67" i="5"/>
  <c r="F66" i="5"/>
  <c r="F65" i="5"/>
  <c r="F64" i="5"/>
  <c r="F63" i="5"/>
  <c r="E63" i="5"/>
  <c r="D1068" i="1" s="1"/>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27" i="1" s="1"/>
  <c r="D633" i="4"/>
  <c r="F633" i="4" s="1"/>
  <c r="F632" i="4"/>
  <c r="F631" i="4"/>
  <c r="E630" i="4"/>
  <c r="D630" i="4"/>
  <c r="G188" i="9" s="1"/>
  <c r="E188" i="9" s="1"/>
  <c r="B188" i="9"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3" i="1" s="1"/>
  <c r="D609" i="4"/>
  <c r="F608" i="4"/>
  <c r="F607" i="4"/>
  <c r="E607" i="4"/>
  <c r="D607" i="4"/>
  <c r="G156" i="9" s="1"/>
  <c r="F606" i="4"/>
  <c r="F605" i="4"/>
  <c r="F604" i="4"/>
  <c r="E603" i="4"/>
  <c r="D597" i="1" s="1"/>
  <c r="D603" i="4"/>
  <c r="F602" i="4"/>
  <c r="F601" i="4"/>
  <c r="F600" i="4"/>
  <c r="F599" i="4"/>
  <c r="E598" i="4"/>
  <c r="D598" i="4"/>
  <c r="F598" i="4" s="1"/>
  <c r="F596" i="4"/>
  <c r="F595" i="4"/>
  <c r="E594" i="4"/>
  <c r="D594" i="4"/>
  <c r="F594" i="4" s="1"/>
  <c r="F593" i="4"/>
  <c r="F592" i="4"/>
  <c r="E591" i="4"/>
  <c r="D585" i="1" s="1"/>
  <c r="D591" i="4"/>
  <c r="F591" i="4" s="1"/>
  <c r="F590" i="4"/>
  <c r="E589" i="4"/>
  <c r="D583" i="1" s="1"/>
  <c r="D589" i="4"/>
  <c r="F589" i="4" s="1"/>
  <c r="F588" i="4"/>
  <c r="F587" i="4"/>
  <c r="F586" i="4"/>
  <c r="F585" i="4"/>
  <c r="E585" i="4"/>
  <c r="D585" i="4"/>
  <c r="F583" i="4"/>
  <c r="F582" i="4"/>
  <c r="F581" i="4"/>
  <c r="E581" i="4"/>
  <c r="D575" i="1" s="1"/>
  <c r="D581" i="4"/>
  <c r="F580" i="4"/>
  <c r="F579" i="4"/>
  <c r="F578" i="4"/>
  <c r="E578" i="4"/>
  <c r="D578" i="4"/>
  <c r="F577" i="4"/>
  <c r="F576" i="4"/>
  <c r="E575" i="4"/>
  <c r="D569" i="1" s="1"/>
  <c r="D575" i="4"/>
  <c r="F575" i="4" s="1"/>
  <c r="F574" i="4"/>
  <c r="F573" i="4"/>
  <c r="F572" i="4"/>
  <c r="E572" i="4"/>
  <c r="D566" i="1" s="1"/>
  <c r="D572" i="4"/>
  <c r="E571" i="4"/>
  <c r="D565" i="1" s="1"/>
  <c r="D571" i="4"/>
  <c r="F571" i="4"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39" i="1" s="1"/>
  <c r="D545" i="4"/>
  <c r="F544" i="4"/>
  <c r="F543" i="4"/>
  <c r="E542" i="4"/>
  <c r="D542" i="4"/>
  <c r="F541" i="4"/>
  <c r="F540" i="4"/>
  <c r="F539" i="4"/>
  <c r="F538" i="4"/>
  <c r="F537" i="4"/>
  <c r="E537" i="4"/>
  <c r="D531" i="1" s="1"/>
  <c r="D537" i="4"/>
  <c r="E536" i="4"/>
  <c r="D530" i="1" s="1"/>
  <c r="F534" i="4"/>
  <c r="F533" i="4"/>
  <c r="E532" i="4"/>
  <c r="D526" i="1" s="1"/>
  <c r="D532" i="4"/>
  <c r="F532" i="4" s="1"/>
  <c r="F531" i="4"/>
  <c r="F530" i="4"/>
  <c r="F529" i="4"/>
  <c r="E529" i="4"/>
  <c r="D523" i="1" s="1"/>
  <c r="D529" i="4"/>
  <c r="F528" i="4"/>
  <c r="F527" i="4"/>
  <c r="F526" i="4"/>
  <c r="E526" i="4"/>
  <c r="D526" i="4"/>
  <c r="F525" i="4"/>
  <c r="F524" i="4"/>
  <c r="E523" i="4"/>
  <c r="D523" i="4"/>
  <c r="F523" i="4" s="1"/>
  <c r="F522" i="4"/>
  <c r="D522"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F492" i="4"/>
  <c r="E492" i="4"/>
  <c r="D492" i="4"/>
  <c r="F490" i="4"/>
  <c r="F489" i="4"/>
  <c r="F488" i="4"/>
  <c r="E488" i="4"/>
  <c r="D488" i="4"/>
  <c r="F487" i="4"/>
  <c r="F486" i="4"/>
  <c r="E485" i="4"/>
  <c r="D479" i="1" s="1"/>
  <c r="D485" i="4"/>
  <c r="F485" i="4" s="1"/>
  <c r="F484" i="4"/>
  <c r="F483" i="4"/>
  <c r="F482" i="4"/>
  <c r="F481" i="4"/>
  <c r="E480" i="4"/>
  <c r="D480" i="4"/>
  <c r="D479" i="4" s="1"/>
  <c r="F479" i="4" s="1"/>
  <c r="F478" i="4"/>
  <c r="F477" i="4"/>
  <c r="E476" i="4"/>
  <c r="D476" i="4"/>
  <c r="F476" i="4" s="1"/>
  <c r="F475" i="4"/>
  <c r="F474" i="4"/>
  <c r="E473" i="4"/>
  <c r="D467" i="1" s="1"/>
  <c r="D473" i="4"/>
  <c r="F472" i="4"/>
  <c r="F471" i="4"/>
  <c r="E470" i="4"/>
  <c r="D464" i="1" s="1"/>
  <c r="D470" i="4"/>
  <c r="F469" i="4"/>
  <c r="F468" i="4"/>
  <c r="F467" i="4"/>
  <c r="E467" i="4"/>
  <c r="D461" i="1" s="1"/>
  <c r="D467" i="4"/>
  <c r="E466" i="4"/>
  <c r="D460" i="1"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3" i="1" s="1"/>
  <c r="D428" i="4"/>
  <c r="F427" i="4"/>
  <c r="E427" i="4"/>
  <c r="D427" i="4"/>
  <c r="D648" i="4" s="1"/>
  <c r="F648" i="4" s="1"/>
  <c r="E426" i="4"/>
  <c r="D426" i="4"/>
  <c r="D647" i="4" s="1"/>
  <c r="F421" i="4"/>
  <c r="F420" i="4"/>
  <c r="F419" i="4"/>
  <c r="F416" i="4"/>
  <c r="F415" i="4"/>
  <c r="F414" i="4"/>
  <c r="F413" i="4"/>
  <c r="F412" i="4"/>
  <c r="E412" i="4"/>
  <c r="D407" i="1" s="1"/>
  <c r="D412" i="4"/>
  <c r="F411" i="4"/>
  <c r="F410" i="4"/>
  <c r="E410" i="4"/>
  <c r="D405" i="1" s="1"/>
  <c r="D410" i="4"/>
  <c r="F409" i="4"/>
  <c r="F408" i="4"/>
  <c r="E407" i="4"/>
  <c r="D407" i="4"/>
  <c r="D406" i="4" s="1"/>
  <c r="F406" i="4" s="1"/>
  <c r="E406" i="4"/>
  <c r="D401" i="1" s="1"/>
  <c r="F405" i="4"/>
  <c r="F404" i="4"/>
  <c r="F403" i="4"/>
  <c r="F402" i="4"/>
  <c r="F401" i="4"/>
  <c r="E401" i="4"/>
  <c r="D396" i="1" s="1"/>
  <c r="D401" i="4"/>
  <c r="F400" i="4"/>
  <c r="F399" i="4"/>
  <c r="F398" i="4"/>
  <c r="E398" i="4"/>
  <c r="D393" i="1" s="1"/>
  <c r="D398" i="4"/>
  <c r="F397" i="4"/>
  <c r="F396" i="4"/>
  <c r="F395" i="4"/>
  <c r="F394" i="4"/>
  <c r="F393" i="4"/>
  <c r="E393" i="4"/>
  <c r="D388" i="1" s="1"/>
  <c r="D393" i="4"/>
  <c r="F392" i="4"/>
  <c r="F391" i="4"/>
  <c r="F390" i="4"/>
  <c r="F389" i="4"/>
  <c r="E388" i="4"/>
  <c r="D383" i="1" s="1"/>
  <c r="D388" i="4"/>
  <c r="F388" i="4" s="1"/>
  <c r="F387" i="4"/>
  <c r="F386" i="4"/>
  <c r="F385" i="4"/>
  <c r="F384" i="4"/>
  <c r="F383" i="4"/>
  <c r="F382" i="4"/>
  <c r="F381" i="4"/>
  <c r="F380" i="4"/>
  <c r="F379" i="4"/>
  <c r="E379" i="4"/>
  <c r="D379" i="4"/>
  <c r="F378" i="4"/>
  <c r="F377" i="4"/>
  <c r="F376" i="4"/>
  <c r="F375" i="4"/>
  <c r="F374" i="4"/>
  <c r="E374" i="4"/>
  <c r="D369" i="1" s="1"/>
  <c r="D374" i="4"/>
  <c r="E373" i="4"/>
  <c r="D368" i="1" s="1"/>
  <c r="D373" i="4"/>
  <c r="F373" i="4" s="1"/>
  <c r="F372" i="4"/>
  <c r="F371" i="4"/>
  <c r="F370" i="4"/>
  <c r="F369" i="4"/>
  <c r="F368" i="4"/>
  <c r="F367" i="4"/>
  <c r="E366" i="4"/>
  <c r="D361" i="1" s="1"/>
  <c r="D366" i="4"/>
  <c r="F365" i="4"/>
  <c r="F364" i="4"/>
  <c r="F363" i="4"/>
  <c r="E362" i="4"/>
  <c r="D362" i="4"/>
  <c r="F362" i="4" s="1"/>
  <c r="D361" i="4"/>
  <c r="D360" i="4" s="1"/>
  <c r="F359" i="4"/>
  <c r="F358" i="4"/>
  <c r="E358" i="4"/>
  <c r="D353" i="1" s="1"/>
  <c r="D358" i="4"/>
  <c r="F357" i="4"/>
  <c r="F356" i="4"/>
  <c r="E355" i="4"/>
  <c r="D355" i="4"/>
  <c r="E354" i="4"/>
  <c r="D349" i="1" s="1"/>
  <c r="F353" i="4"/>
  <c r="F352" i="4"/>
  <c r="F351" i="4"/>
  <c r="F350" i="4"/>
  <c r="F349" i="4"/>
  <c r="E349" i="4"/>
  <c r="D344" i="1" s="1"/>
  <c r="D349" i="4"/>
  <c r="F348" i="4"/>
  <c r="F347" i="4"/>
  <c r="F346" i="4"/>
  <c r="E346" i="4"/>
  <c r="D341" i="1" s="1"/>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17" i="1" s="1"/>
  <c r="D322" i="4"/>
  <c r="D321" i="4"/>
  <c r="F320" i="4"/>
  <c r="F319" i="4"/>
  <c r="F318" i="4"/>
  <c r="F317" i="4"/>
  <c r="F316" i="4"/>
  <c r="F315" i="4"/>
  <c r="F314" i="4"/>
  <c r="E314" i="4"/>
  <c r="D309" i="1" s="1"/>
  <c r="D314" i="4"/>
  <c r="F313" i="4"/>
  <c r="F312" i="4"/>
  <c r="F311" i="4"/>
  <c r="E310" i="4"/>
  <c r="D310" i="4"/>
  <c r="D309" i="4"/>
  <c r="F306" i="4"/>
  <c r="F305" i="4"/>
  <c r="F304" i="4"/>
  <c r="F303" i="4"/>
  <c r="F302" i="4"/>
  <c r="F298" i="4"/>
  <c r="E298" i="4"/>
  <c r="D298" i="4"/>
  <c r="F297" i="4"/>
  <c r="E297" i="4"/>
  <c r="D293" i="1" s="1"/>
  <c r="D297" i="4"/>
  <c r="F296" i="4"/>
  <c r="F295" i="4"/>
  <c r="F294" i="4"/>
  <c r="F293" i="4"/>
  <c r="F292" i="4"/>
  <c r="F291" i="4"/>
  <c r="F290" i="4"/>
  <c r="E289" i="4"/>
  <c r="D285" i="1" s="1"/>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F237" i="4" s="1"/>
  <c r="D237" i="4"/>
  <c r="F236" i="4"/>
  <c r="F235" i="4"/>
  <c r="F234" i="4"/>
  <c r="E234" i="4"/>
  <c r="D234" i="4"/>
  <c r="F233" i="4"/>
  <c r="F232" i="4"/>
  <c r="E231" i="4"/>
  <c r="E230" i="4" s="1"/>
  <c r="D231" i="4"/>
  <c r="F231" i="4" s="1"/>
  <c r="D230" i="4"/>
  <c r="F230" i="4" s="1"/>
  <c r="F229" i="4"/>
  <c r="F228" i="4"/>
  <c r="F227" i="4"/>
  <c r="F226" i="4"/>
  <c r="F225" i="4"/>
  <c r="E225" i="4"/>
  <c r="D225" i="4"/>
  <c r="F224" i="4"/>
  <c r="F223" i="4"/>
  <c r="E222" i="4"/>
  <c r="D222" i="4"/>
  <c r="D221" i="4" s="1"/>
  <c r="F221"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D140" i="4"/>
  <c r="F140" i="4" s="1"/>
  <c r="F139" i="4"/>
  <c r="F138" i="4"/>
  <c r="F137" i="4"/>
  <c r="F136" i="4"/>
  <c r="F135" i="4"/>
  <c r="E135" i="4"/>
  <c r="D135" i="4"/>
  <c r="F134" i="4"/>
  <c r="E134"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F58" i="4"/>
  <c r="E58" i="4"/>
  <c r="D58" i="4"/>
  <c r="F57" i="4"/>
  <c r="F56" i="4"/>
  <c r="F55" i="4"/>
  <c r="F54" i="4"/>
  <c r="E53" i="4"/>
  <c r="D53" i="4"/>
  <c r="F53" i="4" s="1"/>
  <c r="F52" i="4"/>
  <c r="F51" i="4"/>
  <c r="F50" i="4"/>
  <c r="E50" i="4"/>
  <c r="E49" i="4" s="1"/>
  <c r="D50" i="4"/>
  <c r="F48" i="4"/>
  <c r="F47" i="4"/>
  <c r="F46" i="4"/>
  <c r="F45" i="4"/>
  <c r="F44" i="4"/>
  <c r="E44" i="4"/>
  <c r="D44" i="4"/>
  <c r="D43" i="4" s="1"/>
  <c r="F43"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C1462" i="1"/>
  <c r="H1462" i="1" s="1"/>
  <c r="D1461" i="1"/>
  <c r="C1461" i="1"/>
  <c r="G1461" i="1" s="1"/>
  <c r="D1460" i="1"/>
  <c r="C1460" i="1"/>
  <c r="G1460" i="1" s="1"/>
  <c r="D1459" i="1"/>
  <c r="C1459" i="1"/>
  <c r="G1459" i="1" s="1"/>
  <c r="D1458" i="1"/>
  <c r="C1458" i="1"/>
  <c r="G1458" i="1" s="1"/>
  <c r="G1457" i="1"/>
  <c r="C1457" i="1"/>
  <c r="H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C1450" i="1"/>
  <c r="G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H1439" i="1"/>
  <c r="G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G1430" i="1"/>
  <c r="D1430" i="1"/>
  <c r="C1430" i="1"/>
  <c r="H1430" i="1" s="1"/>
  <c r="G1429" i="1"/>
  <c r="D1429" i="1"/>
  <c r="C1429" i="1"/>
  <c r="H1429" i="1" s="1"/>
  <c r="D1428" i="1"/>
  <c r="C1428" i="1"/>
  <c r="H1428" i="1" s="1"/>
  <c r="D1427" i="1"/>
  <c r="C1427" i="1"/>
  <c r="H1427" i="1" s="1"/>
  <c r="G1426" i="1"/>
  <c r="D1426" i="1"/>
  <c r="C1426" i="1"/>
  <c r="H1426" i="1" s="1"/>
  <c r="G1425" i="1"/>
  <c r="D1425" i="1"/>
  <c r="C1425" i="1"/>
  <c r="H1425" i="1" s="1"/>
  <c r="D1424" i="1"/>
  <c r="C1424" i="1"/>
  <c r="H1424" i="1" s="1"/>
  <c r="D1423" i="1"/>
  <c r="C1423" i="1"/>
  <c r="H1423" i="1" s="1"/>
  <c r="G1422" i="1"/>
  <c r="D1422" i="1"/>
  <c r="C1422" i="1"/>
  <c r="H1422" i="1" s="1"/>
  <c r="G1421" i="1"/>
  <c r="D1421" i="1"/>
  <c r="C1421" i="1"/>
  <c r="H1421" i="1" s="1"/>
  <c r="D1420" i="1"/>
  <c r="C1420" i="1"/>
  <c r="H1420" i="1" s="1"/>
  <c r="D1419" i="1"/>
  <c r="C1419" i="1"/>
  <c r="H1419" i="1" s="1"/>
  <c r="G1418" i="1"/>
  <c r="D1418" i="1"/>
  <c r="C1418" i="1"/>
  <c r="H1418" i="1" s="1"/>
  <c r="G1417" i="1"/>
  <c r="D1417" i="1"/>
  <c r="C1417" i="1"/>
  <c r="H1417" i="1" s="1"/>
  <c r="D1416" i="1"/>
  <c r="C1416" i="1"/>
  <c r="H1416" i="1" s="1"/>
  <c r="D1415" i="1"/>
  <c r="C1415" i="1"/>
  <c r="H1415" i="1" s="1"/>
  <c r="G1414" i="1"/>
  <c r="D1414" i="1"/>
  <c r="C1414" i="1"/>
  <c r="H1414" i="1" s="1"/>
  <c r="G1413" i="1"/>
  <c r="D1413" i="1"/>
  <c r="C1413" i="1"/>
  <c r="H1413" i="1" s="1"/>
  <c r="D1412" i="1"/>
  <c r="C1412" i="1"/>
  <c r="H1412" i="1" s="1"/>
  <c r="D1411" i="1"/>
  <c r="C1411" i="1"/>
  <c r="H1411" i="1" s="1"/>
  <c r="G1410" i="1"/>
  <c r="D1410" i="1"/>
  <c r="C1410" i="1"/>
  <c r="H1410" i="1" s="1"/>
  <c r="G1409" i="1"/>
  <c r="D1409" i="1"/>
  <c r="C1409" i="1"/>
  <c r="H1409" i="1" s="1"/>
  <c r="D1408" i="1"/>
  <c r="C1408" i="1"/>
  <c r="H1408" i="1" s="1"/>
  <c r="D1407" i="1"/>
  <c r="C1407" i="1"/>
  <c r="H1407" i="1" s="1"/>
  <c r="G1406" i="1"/>
  <c r="D1406" i="1"/>
  <c r="C1406" i="1"/>
  <c r="H1406" i="1" s="1"/>
  <c r="G1405" i="1"/>
  <c r="D1405" i="1"/>
  <c r="C1405" i="1"/>
  <c r="H1405" i="1" s="1"/>
  <c r="D1404" i="1"/>
  <c r="C1404" i="1"/>
  <c r="H1404" i="1" s="1"/>
  <c r="D1403" i="1"/>
  <c r="C1403" i="1"/>
  <c r="H1403" i="1" s="1"/>
  <c r="G1402" i="1"/>
  <c r="C1402" i="1"/>
  <c r="H1402" i="1" s="1"/>
  <c r="C1401" i="1"/>
  <c r="G1400" i="1"/>
  <c r="D1400" i="1"/>
  <c r="C1400" i="1"/>
  <c r="H1400" i="1" s="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G1372" i="1"/>
  <c r="D1372" i="1"/>
  <c r="C1372" i="1"/>
  <c r="H1372" i="1" s="1"/>
  <c r="H1371" i="1"/>
  <c r="G1371" i="1"/>
  <c r="D1371" i="1"/>
  <c r="C1371" i="1"/>
  <c r="G1370" i="1"/>
  <c r="D1370" i="1"/>
  <c r="C1370" i="1"/>
  <c r="H1370" i="1" s="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C1345" i="1"/>
  <c r="H1345" i="1" s="1"/>
  <c r="H1344" i="1"/>
  <c r="G1344" i="1"/>
  <c r="D1344" i="1"/>
  <c r="C1344" i="1"/>
  <c r="H1343" i="1"/>
  <c r="G1343" i="1"/>
  <c r="D1343" i="1"/>
  <c r="C1343" i="1"/>
  <c r="H1342" i="1"/>
  <c r="G1342" i="1"/>
  <c r="D1342" i="1"/>
  <c r="C1342" i="1"/>
  <c r="H1341" i="1"/>
  <c r="G1341" i="1"/>
  <c r="D1341" i="1"/>
  <c r="C1341" i="1"/>
  <c r="H1340" i="1"/>
  <c r="G1340" i="1"/>
  <c r="D1340" i="1"/>
  <c r="C1340" i="1"/>
  <c r="G1339"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D1310" i="1"/>
  <c r="C1310" i="1"/>
  <c r="G1310" i="1" s="1"/>
  <c r="H1309" i="1"/>
  <c r="D1309" i="1"/>
  <c r="C1309" i="1"/>
  <c r="G1309" i="1" s="1"/>
  <c r="D1308" i="1"/>
  <c r="C1308" i="1"/>
  <c r="H1308" i="1" s="1"/>
  <c r="D1307" i="1"/>
  <c r="C1307" i="1"/>
  <c r="G1307" i="1" s="1"/>
  <c r="H1306" i="1"/>
  <c r="D1306" i="1"/>
  <c r="C1306" i="1"/>
  <c r="G1306" i="1" s="1"/>
  <c r="H1305" i="1"/>
  <c r="D1305" i="1"/>
  <c r="C1305" i="1"/>
  <c r="G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D1297" i="1"/>
  <c r="C1297" i="1"/>
  <c r="G1297" i="1" s="1"/>
  <c r="H1296" i="1"/>
  <c r="G1296" i="1"/>
  <c r="D1296" i="1"/>
  <c r="C1296" i="1"/>
  <c r="H1295" i="1"/>
  <c r="D1295" i="1"/>
  <c r="C1295" i="1"/>
  <c r="G1295" i="1" s="1"/>
  <c r="H1294" i="1"/>
  <c r="G1294" i="1"/>
  <c r="D1294" i="1"/>
  <c r="C1294" i="1"/>
  <c r="H1293" i="1"/>
  <c r="G1293" i="1"/>
  <c r="D1293" i="1"/>
  <c r="C1293" i="1"/>
  <c r="H1292" i="1"/>
  <c r="G1292" i="1"/>
  <c r="D1292" i="1"/>
  <c r="C1292" i="1"/>
  <c r="H1291"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C1278" i="1"/>
  <c r="G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H1263" i="1"/>
  <c r="G1263" i="1"/>
  <c r="D1263" i="1"/>
  <c r="C1263" i="1"/>
  <c r="H1262" i="1"/>
  <c r="G1262" i="1"/>
  <c r="D1262" i="1"/>
  <c r="C1262" i="1"/>
  <c r="H1261" i="1"/>
  <c r="G1261" i="1"/>
  <c r="D1261" i="1"/>
  <c r="C1261" i="1"/>
  <c r="H1260" i="1"/>
  <c r="G1260" i="1"/>
  <c r="D1260" i="1"/>
  <c r="C1260" i="1"/>
  <c r="D1258" i="1"/>
  <c r="C1258" i="1"/>
  <c r="H1258" i="1" s="1"/>
  <c r="G1257" i="1"/>
  <c r="D1257" i="1"/>
  <c r="C1257" i="1"/>
  <c r="H1257" i="1" s="1"/>
  <c r="G1256" i="1"/>
  <c r="D1256" i="1"/>
  <c r="C1256" i="1"/>
  <c r="H1256" i="1" s="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H1247" i="1" s="1"/>
  <c r="D1246" i="1"/>
  <c r="C1246" i="1"/>
  <c r="H1246" i="1" s="1"/>
  <c r="D1245" i="1"/>
  <c r="C1245" i="1"/>
  <c r="H1245" i="1" s="1"/>
  <c r="D1244" i="1"/>
  <c r="C1244" i="1"/>
  <c r="H1244" i="1" s="1"/>
  <c r="D1243" i="1"/>
  <c r="C1243" i="1"/>
  <c r="H1243" i="1" s="1"/>
  <c r="D1242" i="1"/>
  <c r="C1242" i="1"/>
  <c r="H1242" i="1" s="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G1208" i="1"/>
  <c r="C1208" i="1"/>
  <c r="H1208" i="1" s="1"/>
  <c r="C1207" i="1"/>
  <c r="D1206" i="1"/>
  <c r="C1206" i="1"/>
  <c r="H1206" i="1" s="1"/>
  <c r="D1205" i="1"/>
  <c r="C1205" i="1"/>
  <c r="H1205" i="1" s="1"/>
  <c r="D1204" i="1"/>
  <c r="C1204" i="1"/>
  <c r="H1204" i="1" s="1"/>
  <c r="D1203" i="1"/>
  <c r="C1203" i="1"/>
  <c r="H1203" i="1" s="1"/>
  <c r="D1202" i="1"/>
  <c r="C1202" i="1"/>
  <c r="H1202" i="1" s="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G1185" i="1"/>
  <c r="C1185" i="1"/>
  <c r="H1185" i="1" s="1"/>
  <c r="D1184" i="1"/>
  <c r="C1184" i="1"/>
  <c r="H1184" i="1" s="1"/>
  <c r="D1183" i="1"/>
  <c r="C1183" i="1"/>
  <c r="H1183" i="1" s="1"/>
  <c r="H1179" i="1"/>
  <c r="G1179" i="1"/>
  <c r="D1179" i="1"/>
  <c r="C1179" i="1"/>
  <c r="H1178" i="1"/>
  <c r="G1178" i="1"/>
  <c r="D1178" i="1"/>
  <c r="C1178" i="1"/>
  <c r="H1177" i="1"/>
  <c r="G1177" i="1"/>
  <c r="D1177" i="1"/>
  <c r="C1177" i="1"/>
  <c r="G1176" i="1"/>
  <c r="C1176" i="1"/>
  <c r="H1176" i="1" s="1"/>
  <c r="D1175" i="1"/>
  <c r="C1175" i="1"/>
  <c r="H1175" i="1" s="1"/>
  <c r="D1174" i="1"/>
  <c r="C1174" i="1"/>
  <c r="H1174" i="1" s="1"/>
  <c r="D1173" i="1"/>
  <c r="C1173" i="1"/>
  <c r="H1173" i="1" s="1"/>
  <c r="D1172" i="1"/>
  <c r="C1172" i="1"/>
  <c r="H1172" i="1" s="1"/>
  <c r="D1171" i="1"/>
  <c r="C1171" i="1"/>
  <c r="H1171" i="1" s="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H1148" i="1"/>
  <c r="C1148" i="1"/>
  <c r="G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H1112" i="1"/>
  <c r="C1112" i="1"/>
  <c r="G1112" i="1" s="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G1093" i="1"/>
  <c r="C1093" i="1"/>
  <c r="H1093" i="1" s="1"/>
  <c r="D1092" i="1"/>
  <c r="C1092" i="1"/>
  <c r="H1092" i="1" s="1"/>
  <c r="D1091" i="1"/>
  <c r="C1091" i="1"/>
  <c r="H1091" i="1" s="1"/>
  <c r="D1090" i="1"/>
  <c r="C1090" i="1"/>
  <c r="H1090" i="1" s="1"/>
  <c r="D1089" i="1"/>
  <c r="C1089" i="1"/>
  <c r="H1089" i="1" s="1"/>
  <c r="D1088" i="1"/>
  <c r="C1088" i="1"/>
  <c r="H1088" i="1" s="1"/>
  <c r="C1087" i="1"/>
  <c r="H1087" i="1" s="1"/>
  <c r="D1086" i="1"/>
  <c r="C1086" i="1"/>
  <c r="H1086" i="1" s="1"/>
  <c r="D1085" i="1"/>
  <c r="C1085" i="1"/>
  <c r="H1085" i="1" s="1"/>
  <c r="D1084" i="1"/>
  <c r="C1084" i="1"/>
  <c r="H1084" i="1" s="1"/>
  <c r="D1083" i="1"/>
  <c r="C1083" i="1"/>
  <c r="H1083" i="1" s="1"/>
  <c r="D1082" i="1"/>
  <c r="C1082" i="1"/>
  <c r="H1082" i="1" s="1"/>
  <c r="C1081" i="1"/>
  <c r="H1080" i="1"/>
  <c r="G1080" i="1"/>
  <c r="D1080" i="1"/>
  <c r="C1080" i="1"/>
  <c r="H1079" i="1"/>
  <c r="G1079" i="1"/>
  <c r="D1079" i="1"/>
  <c r="C1079" i="1"/>
  <c r="H1078" i="1"/>
  <c r="G1078" i="1"/>
  <c r="D1078" i="1"/>
  <c r="C1078" i="1"/>
  <c r="H1077" i="1"/>
  <c r="G1077" i="1"/>
  <c r="D1077" i="1"/>
  <c r="C1077" i="1"/>
  <c r="H1076" i="1"/>
  <c r="G1076" i="1"/>
  <c r="D1076" i="1"/>
  <c r="C1076" i="1"/>
  <c r="D1073" i="1"/>
  <c r="C1073" i="1"/>
  <c r="H1073" i="1" s="1"/>
  <c r="D1072" i="1"/>
  <c r="C1072" i="1"/>
  <c r="H1072" i="1" s="1"/>
  <c r="D1071" i="1"/>
  <c r="C1071" i="1"/>
  <c r="H1071" i="1" s="1"/>
  <c r="D1070" i="1"/>
  <c r="C1070" i="1"/>
  <c r="H1070" i="1" s="1"/>
  <c r="D1069" i="1"/>
  <c r="C1069" i="1"/>
  <c r="H1069" i="1" s="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H1057" i="1"/>
  <c r="C1057" i="1"/>
  <c r="G1057" i="1" s="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G1016" i="1"/>
  <c r="D1016" i="1"/>
  <c r="C1016" i="1"/>
  <c r="H1016" i="1" s="1"/>
  <c r="G1015" i="1"/>
  <c r="D1015" i="1"/>
  <c r="C1015" i="1"/>
  <c r="H1015" i="1" s="1"/>
  <c r="G1014" i="1"/>
  <c r="D1014" i="1"/>
  <c r="C1014" i="1"/>
  <c r="H1014"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D632" i="1"/>
  <c r="C632" i="1"/>
  <c r="G632" i="1" s="1"/>
  <c r="D631" i="1"/>
  <c r="C631" i="1"/>
  <c r="G631" i="1" s="1"/>
  <c r="D630" i="1"/>
  <c r="C630" i="1"/>
  <c r="G630" i="1" s="1"/>
  <c r="H629" i="1"/>
  <c r="D629" i="1"/>
  <c r="C629" i="1"/>
  <c r="G629" i="1" s="1"/>
  <c r="H628" i="1"/>
  <c r="D628" i="1"/>
  <c r="C628" i="1"/>
  <c r="G628" i="1" s="1"/>
  <c r="H627" i="1"/>
  <c r="C627" i="1"/>
  <c r="G627" i="1" s="1"/>
  <c r="H626" i="1"/>
  <c r="G626" i="1"/>
  <c r="D626" i="1"/>
  <c r="C626" i="1"/>
  <c r="H625" i="1"/>
  <c r="G625" i="1"/>
  <c r="D625" i="1"/>
  <c r="C625" i="1"/>
  <c r="C624" i="1"/>
  <c r="D622" i="1"/>
  <c r="C622" i="1"/>
  <c r="D621" i="1"/>
  <c r="C621" i="1"/>
  <c r="D620" i="1"/>
  <c r="C620" i="1"/>
  <c r="D619" i="1"/>
  <c r="C619" i="1"/>
  <c r="D618" i="1"/>
  <c r="C618" i="1"/>
  <c r="D617" i="1"/>
  <c r="C617" i="1"/>
  <c r="D616" i="1"/>
  <c r="C616" i="1"/>
  <c r="C615" i="1"/>
  <c r="H614" i="1"/>
  <c r="D614" i="1"/>
  <c r="C614" i="1"/>
  <c r="G614" i="1" s="1"/>
  <c r="H613" i="1"/>
  <c r="D613" i="1"/>
  <c r="C613" i="1"/>
  <c r="G613" i="1" s="1"/>
  <c r="D612" i="1"/>
  <c r="C612" i="1"/>
  <c r="G612" i="1" s="1"/>
  <c r="D611" i="1"/>
  <c r="C611" i="1"/>
  <c r="G611" i="1" s="1"/>
  <c r="H610" i="1"/>
  <c r="C610" i="1"/>
  <c r="G610" i="1" s="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C603" i="1"/>
  <c r="H602" i="1"/>
  <c r="G602" i="1"/>
  <c r="D602" i="1"/>
  <c r="C602" i="1"/>
  <c r="C601" i="1"/>
  <c r="D600" i="1"/>
  <c r="C600" i="1"/>
  <c r="D599" i="1"/>
  <c r="C599" i="1"/>
  <c r="D598" i="1"/>
  <c r="C598" i="1"/>
  <c r="C597" i="1"/>
  <c r="D596" i="1"/>
  <c r="C596" i="1"/>
  <c r="G596" i="1" s="1"/>
  <c r="D595" i="1"/>
  <c r="C595" i="1"/>
  <c r="G595" i="1" s="1"/>
  <c r="H594" i="1"/>
  <c r="D594" i="1"/>
  <c r="C594" i="1"/>
  <c r="G594" i="1" s="1"/>
  <c r="H593" i="1"/>
  <c r="D593" i="1"/>
  <c r="C593" i="1"/>
  <c r="G593" i="1" s="1"/>
  <c r="D592" i="1"/>
  <c r="C592" i="1"/>
  <c r="G592" i="1" s="1"/>
  <c r="H590" i="1"/>
  <c r="G590" i="1"/>
  <c r="D590" i="1"/>
  <c r="C590" i="1"/>
  <c r="H589" i="1"/>
  <c r="G589" i="1"/>
  <c r="D589" i="1"/>
  <c r="C589" i="1"/>
  <c r="H588" i="1"/>
  <c r="G588" i="1"/>
  <c r="D588" i="1"/>
  <c r="C588" i="1"/>
  <c r="H587" i="1"/>
  <c r="G587" i="1"/>
  <c r="D587" i="1"/>
  <c r="C587" i="1"/>
  <c r="H586" i="1"/>
  <c r="G586" i="1"/>
  <c r="D586" i="1"/>
  <c r="C586" i="1"/>
  <c r="H585" i="1"/>
  <c r="G585" i="1"/>
  <c r="C585" i="1"/>
  <c r="H584" i="1"/>
  <c r="G584" i="1"/>
  <c r="D584" i="1"/>
  <c r="C584" i="1"/>
  <c r="G583" i="1"/>
  <c r="C583" i="1"/>
  <c r="H583" i="1" s="1"/>
  <c r="D582" i="1"/>
  <c r="C582" i="1"/>
  <c r="D581" i="1"/>
  <c r="C581" i="1"/>
  <c r="D580" i="1"/>
  <c r="C580" i="1"/>
  <c r="C579" i="1"/>
  <c r="H577" i="1"/>
  <c r="G577" i="1"/>
  <c r="D577" i="1"/>
  <c r="C577" i="1"/>
  <c r="H576" i="1"/>
  <c r="G576" i="1"/>
  <c r="D576" i="1"/>
  <c r="C576" i="1"/>
  <c r="H575" i="1"/>
  <c r="G575" i="1"/>
  <c r="C575" i="1"/>
  <c r="H574" i="1"/>
  <c r="G574" i="1"/>
  <c r="D574" i="1"/>
  <c r="C574" i="1"/>
  <c r="H573" i="1"/>
  <c r="G573" i="1"/>
  <c r="D573" i="1"/>
  <c r="C573" i="1"/>
  <c r="H572" i="1"/>
  <c r="G572" i="1"/>
  <c r="D572" i="1"/>
  <c r="C572" i="1"/>
  <c r="H571" i="1"/>
  <c r="G571" i="1"/>
  <c r="D571" i="1"/>
  <c r="C571" i="1"/>
  <c r="H570" i="1"/>
  <c r="G570" i="1"/>
  <c r="D570" i="1"/>
  <c r="C570" i="1"/>
  <c r="C569" i="1"/>
  <c r="H569" i="1" s="1"/>
  <c r="D568" i="1"/>
  <c r="C568" i="1"/>
  <c r="D567" i="1"/>
  <c r="C567" i="1"/>
  <c r="C566" i="1"/>
  <c r="H565" i="1"/>
  <c r="C565" i="1"/>
  <c r="G565" i="1" s="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9" i="1" s="1"/>
  <c r="D538" i="1"/>
  <c r="C538" i="1"/>
  <c r="D537" i="1"/>
  <c r="C537" i="1"/>
  <c r="D536" i="1"/>
  <c r="C536" i="1"/>
  <c r="D535" i="1"/>
  <c r="C535" i="1"/>
  <c r="D534" i="1"/>
  <c r="C534" i="1"/>
  <c r="D533" i="1"/>
  <c r="C533" i="1"/>
  <c r="D532" i="1"/>
  <c r="C532" i="1"/>
  <c r="C531" i="1"/>
  <c r="H528" i="1"/>
  <c r="G528" i="1"/>
  <c r="D528" i="1"/>
  <c r="C528" i="1"/>
  <c r="H527" i="1"/>
  <c r="G527" i="1"/>
  <c r="D527" i="1"/>
  <c r="C527" i="1"/>
  <c r="C526" i="1"/>
  <c r="H526" i="1" s="1"/>
  <c r="D525" i="1"/>
  <c r="C525" i="1"/>
  <c r="D524" i="1"/>
  <c r="C524" i="1"/>
  <c r="C523" i="1"/>
  <c r="D522" i="1"/>
  <c r="C522" i="1"/>
  <c r="G522" i="1" s="1"/>
  <c r="H521" i="1"/>
  <c r="D521" i="1"/>
  <c r="C521" i="1"/>
  <c r="G521" i="1" s="1"/>
  <c r="H520" i="1"/>
  <c r="D520" i="1"/>
  <c r="C520" i="1"/>
  <c r="G520" i="1" s="1"/>
  <c r="D519" i="1"/>
  <c r="C519" i="1"/>
  <c r="G519" i="1" s="1"/>
  <c r="D518" i="1"/>
  <c r="C518" i="1"/>
  <c r="G518" i="1" s="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G508" i="1"/>
  <c r="C508" i="1"/>
  <c r="H508" i="1" s="1"/>
  <c r="D507" i="1"/>
  <c r="C507" i="1"/>
  <c r="D506" i="1"/>
  <c r="C506" i="1"/>
  <c r="D505" i="1"/>
  <c r="C505" i="1"/>
  <c r="D504" i="1"/>
  <c r="C504" i="1"/>
  <c r="C503" i="1"/>
  <c r="H502" i="1"/>
  <c r="D502" i="1"/>
  <c r="C502" i="1"/>
  <c r="G502" i="1" s="1"/>
  <c r="H501" i="1"/>
  <c r="D501" i="1"/>
  <c r="C501" i="1"/>
  <c r="G501" i="1" s="1"/>
  <c r="D500" i="1"/>
  <c r="C500" i="1"/>
  <c r="G500" i="1" s="1"/>
  <c r="D499" i="1"/>
  <c r="C499" i="1"/>
  <c r="G499" i="1" s="1"/>
  <c r="H498" i="1"/>
  <c r="D498" i="1"/>
  <c r="C498" i="1"/>
  <c r="G498" i="1" s="1"/>
  <c r="H497" i="1"/>
  <c r="D497" i="1"/>
  <c r="C497" i="1"/>
  <c r="G497" i="1" s="1"/>
  <c r="H496" i="1"/>
  <c r="C496" i="1"/>
  <c r="G496" i="1" s="1"/>
  <c r="H495" i="1"/>
  <c r="G495" i="1"/>
  <c r="D495" i="1"/>
  <c r="C495" i="1"/>
  <c r="H494" i="1"/>
  <c r="G494" i="1"/>
  <c r="D494" i="1"/>
  <c r="C494" i="1"/>
  <c r="H493" i="1"/>
  <c r="G493" i="1"/>
  <c r="D493" i="1"/>
  <c r="C493" i="1"/>
  <c r="H492" i="1"/>
  <c r="G492" i="1"/>
  <c r="D492" i="1"/>
  <c r="C492" i="1"/>
  <c r="H491" i="1"/>
  <c r="G491" i="1"/>
  <c r="C491" i="1"/>
  <c r="H490" i="1"/>
  <c r="G490" i="1"/>
  <c r="D490" i="1"/>
  <c r="C490" i="1"/>
  <c r="H489" i="1"/>
  <c r="G489" i="1"/>
  <c r="D489" i="1"/>
  <c r="C489" i="1"/>
  <c r="H488" i="1"/>
  <c r="G488" i="1"/>
  <c r="D488" i="1"/>
  <c r="C488" i="1"/>
  <c r="H487" i="1"/>
  <c r="G487" i="1"/>
  <c r="D487" i="1"/>
  <c r="C487" i="1"/>
  <c r="H486" i="1"/>
  <c r="G486" i="1"/>
  <c r="D486" i="1"/>
  <c r="C486" i="1"/>
  <c r="D484" i="1"/>
  <c r="C484" i="1"/>
  <c r="D483" i="1"/>
  <c r="C483" i="1"/>
  <c r="D482" i="1"/>
  <c r="C482" i="1"/>
  <c r="D481" i="1"/>
  <c r="C481" i="1"/>
  <c r="D480" i="1"/>
  <c r="C480" i="1"/>
  <c r="C479" i="1"/>
  <c r="H478" i="1"/>
  <c r="D478" i="1"/>
  <c r="C478" i="1"/>
  <c r="G478" i="1" s="1"/>
  <c r="H477" i="1"/>
  <c r="D477" i="1"/>
  <c r="C477" i="1"/>
  <c r="G477" i="1" s="1"/>
  <c r="D476" i="1"/>
  <c r="C476" i="1"/>
  <c r="G476" i="1" s="1"/>
  <c r="D475" i="1"/>
  <c r="C475" i="1"/>
  <c r="G475" i="1" s="1"/>
  <c r="H474" i="1"/>
  <c r="D474" i="1"/>
  <c r="C474" i="1"/>
  <c r="G474" i="1" s="1"/>
  <c r="C473" i="1"/>
  <c r="H472" i="1"/>
  <c r="G472" i="1"/>
  <c r="D472" i="1"/>
  <c r="C472" i="1"/>
  <c r="H471" i="1"/>
  <c r="G471" i="1"/>
  <c r="D471" i="1"/>
  <c r="C471" i="1"/>
  <c r="H470" i="1"/>
  <c r="G470" i="1"/>
  <c r="D470" i="1"/>
  <c r="C470" i="1"/>
  <c r="H469" i="1"/>
  <c r="G469" i="1"/>
  <c r="D469" i="1"/>
  <c r="C469" i="1"/>
  <c r="H468" i="1"/>
  <c r="G468" i="1"/>
  <c r="D468" i="1"/>
  <c r="C468" i="1"/>
  <c r="H467" i="1"/>
  <c r="G467" i="1"/>
  <c r="C467" i="1"/>
  <c r="H466" i="1"/>
  <c r="G466" i="1"/>
  <c r="D466" i="1"/>
  <c r="C466" i="1"/>
  <c r="H465" i="1"/>
  <c r="G465" i="1"/>
  <c r="D465" i="1"/>
  <c r="C465" i="1"/>
  <c r="G464" i="1"/>
  <c r="C464" i="1"/>
  <c r="H464" i="1" s="1"/>
  <c r="D463" i="1"/>
  <c r="C463" i="1"/>
  <c r="D462" i="1"/>
  <c r="C462"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G439" i="1"/>
  <c r="C439" i="1"/>
  <c r="H439" i="1" s="1"/>
  <c r="D438" i="1"/>
  <c r="C438" i="1"/>
  <c r="D437" i="1"/>
  <c r="C437" i="1"/>
  <c r="D436" i="1"/>
  <c r="C436" i="1"/>
  <c r="D435" i="1"/>
  <c r="C435" i="1"/>
  <c r="D434" i="1"/>
  <c r="C434" i="1"/>
  <c r="D433" i="1"/>
  <c r="C433" i="1"/>
  <c r="D432" i="1"/>
  <c r="C432" i="1"/>
  <c r="C431" i="1"/>
  <c r="H430" i="1"/>
  <c r="D430" i="1"/>
  <c r="C430" i="1"/>
  <c r="G430" i="1" s="1"/>
  <c r="H429" i="1"/>
  <c r="D429" i="1"/>
  <c r="C429" i="1"/>
  <c r="G429" i="1" s="1"/>
  <c r="D428" i="1"/>
  <c r="C428" i="1"/>
  <c r="G428" i="1" s="1"/>
  <c r="D427" i="1"/>
  <c r="C427" i="1"/>
  <c r="G427" i="1" s="1"/>
  <c r="H426" i="1"/>
  <c r="D426" i="1"/>
  <c r="C426" i="1"/>
  <c r="G426" i="1" s="1"/>
  <c r="C423" i="1"/>
  <c r="H423" i="1" s="1"/>
  <c r="D422" i="1"/>
  <c r="C422" i="1"/>
  <c r="C421" i="1"/>
  <c r="D416" i="1"/>
  <c r="C416" i="1"/>
  <c r="G416" i="1" s="1"/>
  <c r="H415" i="1"/>
  <c r="D415" i="1"/>
  <c r="C415" i="1"/>
  <c r="G415" i="1" s="1"/>
  <c r="H414" i="1"/>
  <c r="D414" i="1"/>
  <c r="C414" i="1"/>
  <c r="G414" i="1" s="1"/>
  <c r="H411" i="1"/>
  <c r="G411" i="1"/>
  <c r="D411" i="1"/>
  <c r="C411" i="1"/>
  <c r="H410" i="1"/>
  <c r="G410" i="1"/>
  <c r="D410" i="1"/>
  <c r="C410" i="1"/>
  <c r="H409" i="1"/>
  <c r="G409" i="1"/>
  <c r="D409" i="1"/>
  <c r="C409" i="1"/>
  <c r="H408" i="1"/>
  <c r="G408" i="1"/>
  <c r="D408" i="1"/>
  <c r="C408" i="1"/>
  <c r="G407" i="1"/>
  <c r="C407" i="1"/>
  <c r="H407" i="1" s="1"/>
  <c r="D406" i="1"/>
  <c r="C406" i="1"/>
  <c r="C405" i="1"/>
  <c r="D404" i="1"/>
  <c r="C404" i="1"/>
  <c r="G404" i="1" s="1"/>
  <c r="D403" i="1"/>
  <c r="C403" i="1"/>
  <c r="G403" i="1" s="1"/>
  <c r="H402" i="1"/>
  <c r="D402" i="1"/>
  <c r="C402" i="1"/>
  <c r="G402" i="1" s="1"/>
  <c r="H401" i="1"/>
  <c r="C401" i="1"/>
  <c r="G401" i="1" s="1"/>
  <c r="H400" i="1"/>
  <c r="G400" i="1"/>
  <c r="D400" i="1"/>
  <c r="C400" i="1"/>
  <c r="H399" i="1"/>
  <c r="G399" i="1"/>
  <c r="D399" i="1"/>
  <c r="C399" i="1"/>
  <c r="H398" i="1"/>
  <c r="G398" i="1"/>
  <c r="D398" i="1"/>
  <c r="C398" i="1"/>
  <c r="H397" i="1"/>
  <c r="G397" i="1"/>
  <c r="D397" i="1"/>
  <c r="C397" i="1"/>
  <c r="H396" i="1"/>
  <c r="G396" i="1"/>
  <c r="C396" i="1"/>
  <c r="H395" i="1"/>
  <c r="G395" i="1"/>
  <c r="D395" i="1"/>
  <c r="C395" i="1"/>
  <c r="H394" i="1"/>
  <c r="G394" i="1"/>
  <c r="D394" i="1"/>
  <c r="C394" i="1"/>
  <c r="G393" i="1"/>
  <c r="C393" i="1"/>
  <c r="H393" i="1" s="1"/>
  <c r="D392" i="1"/>
  <c r="C392" i="1"/>
  <c r="D391" i="1"/>
  <c r="C391" i="1"/>
  <c r="D390" i="1"/>
  <c r="C390" i="1"/>
  <c r="D389" i="1"/>
  <c r="C389" i="1"/>
  <c r="C388" i="1"/>
  <c r="H387" i="1"/>
  <c r="D387" i="1"/>
  <c r="C387" i="1"/>
  <c r="G387" i="1" s="1"/>
  <c r="D386" i="1"/>
  <c r="C386" i="1"/>
  <c r="G386" i="1" s="1"/>
  <c r="D385" i="1"/>
  <c r="C385" i="1"/>
  <c r="G385" i="1" s="1"/>
  <c r="H384" i="1"/>
  <c r="D384" i="1"/>
  <c r="C384" i="1"/>
  <c r="G384" i="1" s="1"/>
  <c r="H383" i="1"/>
  <c r="C383" i="1"/>
  <c r="G383" i="1" s="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C369" i="1"/>
  <c r="G368" i="1"/>
  <c r="C368" i="1"/>
  <c r="H368" i="1" s="1"/>
  <c r="D367" i="1"/>
  <c r="C367" i="1"/>
  <c r="D366" i="1"/>
  <c r="C366" i="1"/>
  <c r="D365" i="1"/>
  <c r="C365" i="1"/>
  <c r="D364" i="1"/>
  <c r="C364" i="1"/>
  <c r="D363" i="1"/>
  <c r="C363" i="1"/>
  <c r="D362" i="1"/>
  <c r="C362" i="1"/>
  <c r="C361" i="1"/>
  <c r="H360" i="1"/>
  <c r="D360" i="1"/>
  <c r="C360" i="1"/>
  <c r="G360" i="1" s="1"/>
  <c r="D359" i="1"/>
  <c r="C359" i="1"/>
  <c r="G359" i="1" s="1"/>
  <c r="D358" i="1"/>
  <c r="C358" i="1"/>
  <c r="G358" i="1" s="1"/>
  <c r="C357" i="1"/>
  <c r="C356" i="1"/>
  <c r="C355" i="1"/>
  <c r="D354" i="1"/>
  <c r="C354" i="1"/>
  <c r="C353" i="1"/>
  <c r="D352" i="1"/>
  <c r="C352" i="1"/>
  <c r="G352" i="1" s="1"/>
  <c r="D351" i="1"/>
  <c r="C351" i="1"/>
  <c r="G351" i="1" s="1"/>
  <c r="H350" i="1"/>
  <c r="D350" i="1"/>
  <c r="C350" i="1"/>
  <c r="G350" i="1" s="1"/>
  <c r="H348" i="1"/>
  <c r="G348" i="1"/>
  <c r="D348" i="1"/>
  <c r="C348" i="1"/>
  <c r="H347" i="1"/>
  <c r="G347" i="1"/>
  <c r="D347" i="1"/>
  <c r="C347" i="1"/>
  <c r="H346" i="1"/>
  <c r="G346" i="1"/>
  <c r="D346" i="1"/>
  <c r="C346" i="1"/>
  <c r="H345" i="1"/>
  <c r="G345" i="1"/>
  <c r="D345" i="1"/>
  <c r="C345" i="1"/>
  <c r="H344" i="1"/>
  <c r="G344" i="1"/>
  <c r="C344" i="1"/>
  <c r="H343" i="1"/>
  <c r="G343" i="1"/>
  <c r="D343" i="1"/>
  <c r="C343" i="1"/>
  <c r="H342" i="1"/>
  <c r="G342" i="1"/>
  <c r="D342" i="1"/>
  <c r="C342" i="1"/>
  <c r="G341" i="1"/>
  <c r="C341" i="1"/>
  <c r="H341" i="1" s="1"/>
  <c r="D340" i="1"/>
  <c r="C340" i="1"/>
  <c r="D339" i="1"/>
  <c r="C339" i="1"/>
  <c r="D338" i="1"/>
  <c r="C338" i="1"/>
  <c r="D337" i="1"/>
  <c r="C337" i="1"/>
  <c r="C336" i="1"/>
  <c r="D335" i="1"/>
  <c r="C335" i="1"/>
  <c r="G335" i="1" s="1"/>
  <c r="D334" i="1"/>
  <c r="C334" i="1"/>
  <c r="G334" i="1" s="1"/>
  <c r="H333" i="1"/>
  <c r="D333" i="1"/>
  <c r="C333" i="1"/>
  <c r="G333" i="1" s="1"/>
  <c r="H332" i="1"/>
  <c r="D332" i="1"/>
  <c r="C332" i="1"/>
  <c r="G332" i="1" s="1"/>
  <c r="H331" i="1"/>
  <c r="C331" i="1"/>
  <c r="G331" i="1" s="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C317" i="1"/>
  <c r="C316" i="1"/>
  <c r="D315" i="1"/>
  <c r="C315" i="1"/>
  <c r="H315" i="1" s="1"/>
  <c r="G314" i="1"/>
  <c r="D314" i="1"/>
  <c r="C314" i="1"/>
  <c r="H314" i="1" s="1"/>
  <c r="G313" i="1"/>
  <c r="D313" i="1"/>
  <c r="C313" i="1"/>
  <c r="H313" i="1" s="1"/>
  <c r="D312" i="1"/>
  <c r="C312" i="1"/>
  <c r="H312" i="1" s="1"/>
  <c r="D311" i="1"/>
  <c r="C311" i="1"/>
  <c r="H311" i="1" s="1"/>
  <c r="G310" i="1"/>
  <c r="D310" i="1"/>
  <c r="C310" i="1"/>
  <c r="H310" i="1" s="1"/>
  <c r="G309" i="1"/>
  <c r="C309" i="1"/>
  <c r="H309" i="1" s="1"/>
  <c r="D308" i="1"/>
  <c r="C308" i="1"/>
  <c r="G308" i="1" s="1"/>
  <c r="H307" i="1"/>
  <c r="D307" i="1"/>
  <c r="C307" i="1"/>
  <c r="G307" i="1" s="1"/>
  <c r="H306" i="1"/>
  <c r="D306" i="1"/>
  <c r="C306" i="1"/>
  <c r="G306" i="1" s="1"/>
  <c r="C305" i="1"/>
  <c r="C304" i="1"/>
  <c r="D302" i="1"/>
  <c r="C302" i="1"/>
  <c r="H302" i="1" s="1"/>
  <c r="D301" i="1"/>
  <c r="C301" i="1"/>
  <c r="H301" i="1" s="1"/>
  <c r="G300" i="1"/>
  <c r="D300" i="1"/>
  <c r="C300" i="1"/>
  <c r="H300" i="1" s="1"/>
  <c r="G299" i="1"/>
  <c r="D299" i="1"/>
  <c r="C299" i="1"/>
  <c r="H299" i="1" s="1"/>
  <c r="D298" i="1"/>
  <c r="C298" i="1"/>
  <c r="H298" i="1" s="1"/>
  <c r="H294" i="1"/>
  <c r="G294" i="1"/>
  <c r="D294" i="1"/>
  <c r="C294" i="1"/>
  <c r="H293" i="1"/>
  <c r="G293" i="1"/>
  <c r="C293" i="1"/>
  <c r="D292" i="1"/>
  <c r="C292" i="1"/>
  <c r="H292" i="1" s="1"/>
  <c r="D291" i="1"/>
  <c r="C291" i="1"/>
  <c r="H291" i="1" s="1"/>
  <c r="G290" i="1"/>
  <c r="D290" i="1"/>
  <c r="C290" i="1"/>
  <c r="H290" i="1" s="1"/>
  <c r="G289" i="1"/>
  <c r="D289" i="1"/>
  <c r="C289" i="1"/>
  <c r="H289" i="1" s="1"/>
  <c r="D288" i="1"/>
  <c r="C288" i="1"/>
  <c r="H288" i="1" s="1"/>
  <c r="D287" i="1"/>
  <c r="C287" i="1"/>
  <c r="H287" i="1" s="1"/>
  <c r="G286" i="1"/>
  <c r="D286" i="1"/>
  <c r="C286" i="1"/>
  <c r="H286" i="1" s="1"/>
  <c r="G285" i="1"/>
  <c r="C285" i="1"/>
  <c r="H285" i="1" s="1"/>
  <c r="D284" i="1"/>
  <c r="C284" i="1"/>
  <c r="G284" i="1" s="1"/>
  <c r="H283" i="1"/>
  <c r="D283" i="1"/>
  <c r="C283" i="1"/>
  <c r="H282" i="1"/>
  <c r="D282" i="1"/>
  <c r="C282" i="1"/>
  <c r="D281" i="1"/>
  <c r="C281" i="1"/>
  <c r="H281" i="1" s="1"/>
  <c r="D280" i="1"/>
  <c r="C280" i="1"/>
  <c r="G280" i="1" s="1"/>
  <c r="H279" i="1"/>
  <c r="D279" i="1"/>
  <c r="C279" i="1"/>
  <c r="H278" i="1"/>
  <c r="D278" i="1"/>
  <c r="C278" i="1"/>
  <c r="D277" i="1"/>
  <c r="C277" i="1"/>
  <c r="H277" i="1" s="1"/>
  <c r="D276" i="1"/>
  <c r="C276" i="1"/>
  <c r="G276" i="1" s="1"/>
  <c r="H275" i="1"/>
  <c r="D275" i="1"/>
  <c r="C275" i="1"/>
  <c r="H274" i="1"/>
  <c r="D274" i="1"/>
  <c r="C274" i="1"/>
  <c r="D273" i="1"/>
  <c r="C273" i="1"/>
  <c r="H273" i="1" s="1"/>
  <c r="D272" i="1"/>
  <c r="C272" i="1"/>
  <c r="G272" i="1" s="1"/>
  <c r="H271" i="1"/>
  <c r="D271" i="1"/>
  <c r="C271" i="1"/>
  <c r="H270" i="1"/>
  <c r="D270" i="1"/>
  <c r="C270" i="1"/>
  <c r="D269" i="1"/>
  <c r="D268" i="1"/>
  <c r="C268" i="1"/>
  <c r="G268" i="1" s="1"/>
  <c r="H267" i="1"/>
  <c r="D267" i="1"/>
  <c r="C267" i="1"/>
  <c r="H266" i="1"/>
  <c r="D266" i="1"/>
  <c r="C266" i="1"/>
  <c r="D265" i="1"/>
  <c r="C265" i="1"/>
  <c r="H265" i="1" s="1"/>
  <c r="D264" i="1"/>
  <c r="C264" i="1"/>
  <c r="G264" i="1" s="1"/>
  <c r="H263" i="1"/>
  <c r="D263" i="1"/>
  <c r="C263" i="1"/>
  <c r="H262" i="1"/>
  <c r="D262" i="1"/>
  <c r="C262" i="1"/>
  <c r="D261" i="1"/>
  <c r="C261" i="1"/>
  <c r="H261" i="1" s="1"/>
  <c r="D260" i="1"/>
  <c r="C260" i="1"/>
  <c r="G260" i="1" s="1"/>
  <c r="H259" i="1"/>
  <c r="D259" i="1"/>
  <c r="C259" i="1"/>
  <c r="H258" i="1"/>
  <c r="D258" i="1"/>
  <c r="C258" i="1"/>
  <c r="D257" i="1"/>
  <c r="C257" i="1"/>
  <c r="H257" i="1" s="1"/>
  <c r="D256" i="1"/>
  <c r="C256" i="1"/>
  <c r="G256" i="1" s="1"/>
  <c r="H255" i="1"/>
  <c r="D255" i="1"/>
  <c r="C255" i="1"/>
  <c r="H254" i="1"/>
  <c r="D254" i="1"/>
  <c r="C254" i="1"/>
  <c r="D253" i="1"/>
  <c r="C253" i="1"/>
  <c r="H253" i="1" s="1"/>
  <c r="D252" i="1"/>
  <c r="C252" i="1"/>
  <c r="G252" i="1" s="1"/>
  <c r="H251" i="1"/>
  <c r="D251" i="1"/>
  <c r="C251" i="1"/>
  <c r="H250" i="1"/>
  <c r="D250" i="1"/>
  <c r="C250" i="1"/>
  <c r="D249" i="1"/>
  <c r="C249" i="1"/>
  <c r="H249" i="1" s="1"/>
  <c r="D248" i="1"/>
  <c r="C248" i="1"/>
  <c r="G248" i="1" s="1"/>
  <c r="H247" i="1"/>
  <c r="D247" i="1"/>
  <c r="C247" i="1"/>
  <c r="H246" i="1"/>
  <c r="D246" i="1"/>
  <c r="C246" i="1"/>
  <c r="D245" i="1"/>
  <c r="C245" i="1"/>
  <c r="H245" i="1" s="1"/>
  <c r="D244" i="1"/>
  <c r="C244" i="1"/>
  <c r="G244" i="1" s="1"/>
  <c r="H243" i="1"/>
  <c r="D243" i="1"/>
  <c r="C243" i="1"/>
  <c r="H242" i="1"/>
  <c r="D242" i="1"/>
  <c r="C242" i="1"/>
  <c r="D241" i="1"/>
  <c r="C241" i="1"/>
  <c r="H241" i="1" s="1"/>
  <c r="D240" i="1"/>
  <c r="C240" i="1"/>
  <c r="G240" i="1" s="1"/>
  <c r="H239" i="1"/>
  <c r="D239" i="1"/>
  <c r="C239" i="1"/>
  <c r="H238" i="1"/>
  <c r="D238" i="1"/>
  <c r="C238" i="1"/>
  <c r="D237" i="1"/>
  <c r="C237" i="1"/>
  <c r="H237" i="1" s="1"/>
  <c r="D236" i="1"/>
  <c r="C236" i="1"/>
  <c r="G236" i="1" s="1"/>
  <c r="H235" i="1"/>
  <c r="D235" i="1"/>
  <c r="C235" i="1"/>
  <c r="H234" i="1"/>
  <c r="D234" i="1"/>
  <c r="C234" i="1"/>
  <c r="D233" i="1"/>
  <c r="C233" i="1"/>
  <c r="H233" i="1" s="1"/>
  <c r="D232" i="1"/>
  <c r="C232" i="1"/>
  <c r="G232" i="1" s="1"/>
  <c r="H231" i="1"/>
  <c r="D231" i="1"/>
  <c r="C231" i="1"/>
  <c r="H230" i="1"/>
  <c r="D230" i="1"/>
  <c r="C230" i="1"/>
  <c r="D229" i="1"/>
  <c r="C229" i="1"/>
  <c r="H229" i="1" s="1"/>
  <c r="D228" i="1"/>
  <c r="C228" i="1"/>
  <c r="G228" i="1" s="1"/>
  <c r="H227" i="1"/>
  <c r="D227" i="1"/>
  <c r="C227" i="1"/>
  <c r="H226" i="1"/>
  <c r="D226" i="1"/>
  <c r="C226" i="1"/>
  <c r="D225" i="1"/>
  <c r="C225" i="1"/>
  <c r="H225" i="1" s="1"/>
  <c r="D224" i="1"/>
  <c r="C224" i="1"/>
  <c r="G224" i="1" s="1"/>
  <c r="H223" i="1"/>
  <c r="D223" i="1"/>
  <c r="C223" i="1"/>
  <c r="H222" i="1"/>
  <c r="D222" i="1"/>
  <c r="C222" i="1"/>
  <c r="D221" i="1"/>
  <c r="C221" i="1"/>
  <c r="H221" i="1" s="1"/>
  <c r="D220" i="1"/>
  <c r="C220" i="1"/>
  <c r="G220" i="1" s="1"/>
  <c r="H219" i="1"/>
  <c r="D219" i="1"/>
  <c r="C219" i="1"/>
  <c r="H218" i="1"/>
  <c r="D218" i="1"/>
  <c r="C218" i="1"/>
  <c r="D217" i="1"/>
  <c r="C217" i="1"/>
  <c r="H217" i="1" s="1"/>
  <c r="D216" i="1"/>
  <c r="C216" i="1"/>
  <c r="G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 i="9" l="1"/>
  <c r="B31" i="9" s="1"/>
  <c r="E326" i="9"/>
  <c r="B326" i="9" s="1"/>
  <c r="G223" i="9"/>
  <c r="E223" i="9" s="1"/>
  <c r="B223" i="9" s="1"/>
  <c r="M228" i="9"/>
  <c r="H308" i="9"/>
  <c r="E308" i="9" s="1"/>
  <c r="B308" i="9" s="1"/>
  <c r="L207" i="9"/>
  <c r="F207" i="9" s="1"/>
  <c r="G301" i="9"/>
  <c r="E301" i="9" s="1"/>
  <c r="B301" i="9" s="1"/>
  <c r="G1308" i="1"/>
  <c r="H1307" i="1"/>
  <c r="G1345" i="1"/>
  <c r="G1200" i="1"/>
  <c r="G1311" i="1"/>
  <c r="E307" i="9"/>
  <c r="B307" i="9" s="1"/>
  <c r="H363" i="1"/>
  <c r="G363" i="1"/>
  <c r="H392" i="1"/>
  <c r="G392" i="1"/>
  <c r="G503" i="1"/>
  <c r="H533" i="1"/>
  <c r="G533" i="1"/>
  <c r="H537" i="1"/>
  <c r="G537" i="1"/>
  <c r="H567" i="1"/>
  <c r="G567" i="1"/>
  <c r="H367" i="1"/>
  <c r="G367" i="1"/>
  <c r="H390" i="1"/>
  <c r="G390" i="1"/>
  <c r="H479" i="1"/>
  <c r="G479" i="1"/>
  <c r="H524" i="1"/>
  <c r="G524" i="1"/>
  <c r="H615" i="1"/>
  <c r="G615" i="1"/>
  <c r="G219" i="1"/>
  <c r="G223" i="1"/>
  <c r="G227" i="1"/>
  <c r="G231" i="1"/>
  <c r="G235" i="1"/>
  <c r="G239" i="1"/>
  <c r="G243" i="1"/>
  <c r="G247" i="1"/>
  <c r="G251" i="1"/>
  <c r="G255" i="1"/>
  <c r="G259" i="1"/>
  <c r="G263" i="1"/>
  <c r="G267" i="1"/>
  <c r="G271" i="1"/>
  <c r="G275" i="1"/>
  <c r="G279" i="1"/>
  <c r="G283" i="1"/>
  <c r="G288" i="1"/>
  <c r="G292" i="1"/>
  <c r="G298" i="1"/>
  <c r="G302" i="1"/>
  <c r="G312" i="1"/>
  <c r="H335" i="1"/>
  <c r="H338" i="1"/>
  <c r="G338" i="1"/>
  <c r="H340" i="1"/>
  <c r="G340" i="1"/>
  <c r="H352" i="1"/>
  <c r="H359" i="1"/>
  <c r="H361" i="1"/>
  <c r="G361" i="1"/>
  <c r="H386" i="1"/>
  <c r="H388" i="1"/>
  <c r="G388" i="1"/>
  <c r="H404" i="1"/>
  <c r="G421" i="1"/>
  <c r="G423" i="1"/>
  <c r="H428" i="1"/>
  <c r="H432" i="1"/>
  <c r="G432" i="1"/>
  <c r="H434" i="1"/>
  <c r="G434" i="1"/>
  <c r="H436" i="1"/>
  <c r="G436" i="1"/>
  <c r="H438" i="1"/>
  <c r="G438" i="1"/>
  <c r="H461" i="1"/>
  <c r="G461" i="1"/>
  <c r="H476" i="1"/>
  <c r="H480" i="1"/>
  <c r="G480" i="1"/>
  <c r="H482" i="1"/>
  <c r="G482" i="1"/>
  <c r="H484" i="1"/>
  <c r="G484" i="1"/>
  <c r="H500" i="1"/>
  <c r="H504" i="1"/>
  <c r="G504" i="1"/>
  <c r="H506" i="1"/>
  <c r="G506" i="1"/>
  <c r="H519" i="1"/>
  <c r="G526" i="1"/>
  <c r="H531" i="1"/>
  <c r="G531" i="1"/>
  <c r="G539" i="1"/>
  <c r="G569" i="1"/>
  <c r="H581" i="1"/>
  <c r="G581" i="1"/>
  <c r="H592" i="1"/>
  <c r="H596" i="1"/>
  <c r="H599" i="1"/>
  <c r="G599" i="1"/>
  <c r="H612" i="1"/>
  <c r="H616" i="1"/>
  <c r="G616" i="1"/>
  <c r="H618" i="1"/>
  <c r="G618" i="1"/>
  <c r="H620" i="1"/>
  <c r="G620" i="1"/>
  <c r="H622" i="1"/>
  <c r="G622" i="1"/>
  <c r="H631" i="1"/>
  <c r="H365" i="1"/>
  <c r="G365" i="1"/>
  <c r="H463" i="1"/>
  <c r="G463" i="1"/>
  <c r="H535" i="1"/>
  <c r="G535"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H216" i="1"/>
  <c r="G218" i="1"/>
  <c r="H220"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7" i="1"/>
  <c r="G291" i="1"/>
  <c r="G301" i="1"/>
  <c r="H308" i="1"/>
  <c r="G311" i="1"/>
  <c r="G315" i="1"/>
  <c r="H334" i="1"/>
  <c r="H336" i="1"/>
  <c r="G336" i="1"/>
  <c r="H351" i="1"/>
  <c r="H353" i="1"/>
  <c r="G353" i="1"/>
  <c r="H358" i="1"/>
  <c r="H362" i="1"/>
  <c r="G362" i="1"/>
  <c r="H364" i="1"/>
  <c r="G364" i="1"/>
  <c r="H366" i="1"/>
  <c r="G366" i="1"/>
  <c r="H385" i="1"/>
  <c r="H389" i="1"/>
  <c r="G389" i="1"/>
  <c r="H391" i="1"/>
  <c r="G391" i="1"/>
  <c r="H403" i="1"/>
  <c r="H405" i="1"/>
  <c r="G405" i="1"/>
  <c r="H416" i="1"/>
  <c r="H422" i="1"/>
  <c r="G422" i="1"/>
  <c r="H427" i="1"/>
  <c r="H462" i="1"/>
  <c r="G462" i="1"/>
  <c r="H475" i="1"/>
  <c r="H499" i="1"/>
  <c r="H518" i="1"/>
  <c r="H522" i="1"/>
  <c r="H525" i="1"/>
  <c r="G525" i="1"/>
  <c r="H532" i="1"/>
  <c r="G532" i="1"/>
  <c r="H534" i="1"/>
  <c r="G534" i="1"/>
  <c r="H536" i="1"/>
  <c r="G536" i="1"/>
  <c r="H538" i="1"/>
  <c r="G538" i="1"/>
  <c r="H568" i="1"/>
  <c r="G568" i="1"/>
  <c r="H595" i="1"/>
  <c r="H597" i="1"/>
  <c r="G597" i="1"/>
  <c r="H611" i="1"/>
  <c r="H630" i="1"/>
  <c r="G217" i="1"/>
  <c r="G221" i="1"/>
  <c r="G225" i="1"/>
  <c r="G229" i="1"/>
  <c r="G233" i="1"/>
  <c r="G237" i="1"/>
  <c r="G241" i="1"/>
  <c r="G245" i="1"/>
  <c r="G249" i="1"/>
  <c r="G253" i="1"/>
  <c r="G257" i="1"/>
  <c r="G261" i="1"/>
  <c r="G265" i="1"/>
  <c r="G273" i="1"/>
  <c r="G277" i="1"/>
  <c r="G281" i="1"/>
  <c r="H337" i="1"/>
  <c r="G337" i="1"/>
  <c r="H339" i="1"/>
  <c r="G339" i="1"/>
  <c r="H354" i="1"/>
  <c r="G354" i="1"/>
  <c r="H406" i="1"/>
  <c r="G406" i="1"/>
  <c r="H433" i="1"/>
  <c r="G433" i="1"/>
  <c r="H435" i="1"/>
  <c r="G435" i="1"/>
  <c r="H437" i="1"/>
  <c r="G437" i="1"/>
  <c r="H481" i="1"/>
  <c r="G481" i="1"/>
  <c r="H483" i="1"/>
  <c r="G483" i="1"/>
  <c r="H505" i="1"/>
  <c r="G505" i="1"/>
  <c r="H507" i="1"/>
  <c r="G507" i="1"/>
  <c r="H523" i="1"/>
  <c r="G523" i="1"/>
  <c r="H566" i="1"/>
  <c r="G566" i="1"/>
  <c r="H580" i="1"/>
  <c r="G580" i="1"/>
  <c r="H582" i="1"/>
  <c r="G582" i="1"/>
  <c r="H598" i="1"/>
  <c r="G598" i="1"/>
  <c r="H600" i="1"/>
  <c r="G600" i="1"/>
  <c r="H617" i="1"/>
  <c r="G617" i="1"/>
  <c r="H619" i="1"/>
  <c r="G619" i="1"/>
  <c r="H621" i="1"/>
  <c r="G621" i="1"/>
  <c r="G1401" i="1"/>
  <c r="G1068" i="1"/>
  <c r="G1069" i="1"/>
  <c r="G1070" i="1"/>
  <c r="G1071" i="1"/>
  <c r="G1072" i="1"/>
  <c r="G1073" i="1"/>
  <c r="G1087" i="1"/>
  <c r="G1088" i="1"/>
  <c r="G1089" i="1"/>
  <c r="G1090" i="1"/>
  <c r="G1091" i="1"/>
  <c r="G1092" i="1"/>
  <c r="G1124" i="1"/>
  <c r="G1170" i="1"/>
  <c r="G1171" i="1"/>
  <c r="G1172" i="1"/>
  <c r="G1173" i="1"/>
  <c r="G1174" i="1"/>
  <c r="G1175" i="1"/>
  <c r="G1183" i="1"/>
  <c r="G1184" i="1"/>
  <c r="G1241" i="1"/>
  <c r="G1242" i="1"/>
  <c r="G1243" i="1"/>
  <c r="G1244" i="1"/>
  <c r="G1245" i="1"/>
  <c r="G1246" i="1"/>
  <c r="G1247" i="1"/>
  <c r="H1248" i="1"/>
  <c r="H1252" i="1"/>
  <c r="G1386" i="1"/>
  <c r="G1390" i="1"/>
  <c r="G1394" i="1"/>
  <c r="G1398" i="1"/>
  <c r="G1404" i="1"/>
  <c r="G1408" i="1"/>
  <c r="G1412" i="1"/>
  <c r="G1416" i="1"/>
  <c r="G1420" i="1"/>
  <c r="G1424" i="1"/>
  <c r="G1428" i="1"/>
  <c r="G1058" i="1"/>
  <c r="G1059" i="1"/>
  <c r="G1060" i="1"/>
  <c r="G1061" i="1"/>
  <c r="G1062" i="1"/>
  <c r="G1063" i="1"/>
  <c r="G1064" i="1"/>
  <c r="G1065" i="1"/>
  <c r="G1066" i="1"/>
  <c r="G1067" i="1"/>
  <c r="G1082" i="1"/>
  <c r="G1083" i="1"/>
  <c r="G1084" i="1"/>
  <c r="G1085" i="1"/>
  <c r="G1086" i="1"/>
  <c r="G1113" i="1"/>
  <c r="G1114" i="1"/>
  <c r="G1115" i="1"/>
  <c r="G1116" i="1"/>
  <c r="G1117" i="1"/>
  <c r="G1118" i="1"/>
  <c r="G1119" i="1"/>
  <c r="G1120" i="1"/>
  <c r="G1121" i="1"/>
  <c r="G1122" i="1"/>
  <c r="G1123" i="1"/>
  <c r="G1149" i="1"/>
  <c r="G1150" i="1"/>
  <c r="G1151" i="1"/>
  <c r="G1152" i="1"/>
  <c r="G1153" i="1"/>
  <c r="G1154" i="1"/>
  <c r="G1155" i="1"/>
  <c r="G1156" i="1"/>
  <c r="G1157" i="1"/>
  <c r="G1158" i="1"/>
  <c r="G1159" i="1"/>
  <c r="G1160" i="1"/>
  <c r="G1161" i="1"/>
  <c r="G1162" i="1"/>
  <c r="G1163" i="1"/>
  <c r="G1164" i="1"/>
  <c r="G1165" i="1"/>
  <c r="G1166" i="1"/>
  <c r="G1167" i="1"/>
  <c r="G1168" i="1"/>
  <c r="G1169" i="1"/>
  <c r="G1202" i="1"/>
  <c r="G1203" i="1"/>
  <c r="G1204" i="1"/>
  <c r="G1205" i="1"/>
  <c r="G1206" i="1"/>
  <c r="G1224" i="1"/>
  <c r="G1225" i="1"/>
  <c r="G1226" i="1"/>
  <c r="G1227" i="1"/>
  <c r="G1228" i="1"/>
  <c r="G1229" i="1"/>
  <c r="G1230" i="1"/>
  <c r="G1231" i="1"/>
  <c r="G1232" i="1"/>
  <c r="G1233" i="1"/>
  <c r="G1234" i="1"/>
  <c r="G1235" i="1"/>
  <c r="G1236" i="1"/>
  <c r="G1237" i="1"/>
  <c r="G1238" i="1"/>
  <c r="G1239" i="1"/>
  <c r="G1240" i="1"/>
  <c r="H1251" i="1"/>
  <c r="G1258" i="1"/>
  <c r="G1385" i="1"/>
  <c r="G1389" i="1"/>
  <c r="G1393" i="1"/>
  <c r="G1397" i="1"/>
  <c r="G1403" i="1"/>
  <c r="G1407" i="1"/>
  <c r="G1411" i="1"/>
  <c r="G1415" i="1"/>
  <c r="G1419" i="1"/>
  <c r="G1423" i="1"/>
  <c r="G1427" i="1"/>
  <c r="F164" i="4"/>
  <c r="H1458" i="1"/>
  <c r="H1459" i="1"/>
  <c r="H1460" i="1"/>
  <c r="H1461" i="1"/>
  <c r="F61" i="4"/>
  <c r="E106" i="4"/>
  <c r="D102" i="1" s="1"/>
  <c r="H102" i="1" s="1"/>
  <c r="E164" i="4"/>
  <c r="D160" i="1" s="1"/>
  <c r="H160" i="1" s="1"/>
  <c r="F222" i="4"/>
  <c r="F289" i="4"/>
  <c r="E309" i="4"/>
  <c r="D305" i="1"/>
  <c r="G305" i="1" s="1"/>
  <c r="D431" i="4"/>
  <c r="F432" i="4"/>
  <c r="G203" i="9"/>
  <c r="E203" i="9" s="1"/>
  <c r="B203" i="9" s="1"/>
  <c r="D584" i="4"/>
  <c r="F71" i="5"/>
  <c r="D70" i="5"/>
  <c r="C1526" i="1"/>
  <c r="F130" i="6"/>
  <c r="D129" i="6"/>
  <c r="H1641" i="1"/>
  <c r="G1641" i="1"/>
  <c r="F7" i="4"/>
  <c r="H24" i="9"/>
  <c r="G24" i="9"/>
  <c r="E24" i="9" s="1"/>
  <c r="F153" i="4"/>
  <c r="D354" i="4"/>
  <c r="F355" i="4"/>
  <c r="D421" i="1"/>
  <c r="H421" i="1" s="1"/>
  <c r="F426" i="4"/>
  <c r="F220" i="5"/>
  <c r="D219" i="5"/>
  <c r="C1623" i="1"/>
  <c r="D45" i="8"/>
  <c r="G1462" i="1"/>
  <c r="D49" i="4"/>
  <c r="D125" i="4"/>
  <c r="F126" i="4"/>
  <c r="E152" i="4"/>
  <c r="D273" i="4"/>
  <c r="F274" i="4"/>
  <c r="F309" i="4"/>
  <c r="E321" i="4"/>
  <c r="D316" i="1" s="1"/>
  <c r="G316" i="1" s="1"/>
  <c r="F322" i="4"/>
  <c r="F366" i="4"/>
  <c r="D503" i="1"/>
  <c r="H503" i="1" s="1"/>
  <c r="E491" i="4"/>
  <c r="D485" i="1" s="1"/>
  <c r="D579" i="1"/>
  <c r="H579" i="1" s="1"/>
  <c r="E584" i="4"/>
  <c r="D578" i="1" s="1"/>
  <c r="H156" i="9"/>
  <c r="D601" i="1"/>
  <c r="G601" i="1" s="1"/>
  <c r="D1190" i="1"/>
  <c r="E178" i="5"/>
  <c r="G337" i="9"/>
  <c r="F197" i="5"/>
  <c r="H338" i="9"/>
  <c r="D1207" i="1"/>
  <c r="G1207" i="1" s="1"/>
  <c r="F5" i="6"/>
  <c r="C1495" i="1"/>
  <c r="F99" i="6"/>
  <c r="D89" i="6"/>
  <c r="H1602" i="1"/>
  <c r="G1602" i="1"/>
  <c r="G192" i="9"/>
  <c r="E192" i="9" s="1"/>
  <c r="B192" i="9" s="1"/>
  <c r="D82" i="4"/>
  <c r="F107" i="4"/>
  <c r="F141" i="4"/>
  <c r="D152" i="4"/>
  <c r="F165" i="4"/>
  <c r="F310" i="4"/>
  <c r="D431" i="1"/>
  <c r="H431" i="1" s="1"/>
  <c r="E431" i="4"/>
  <c r="G195" i="9"/>
  <c r="E195" i="9" s="1"/>
  <c r="B195" i="9" s="1"/>
  <c r="F473" i="4"/>
  <c r="H180" i="9"/>
  <c r="D466" i="4"/>
  <c r="F542" i="4"/>
  <c r="D536" i="4"/>
  <c r="D624" i="1"/>
  <c r="E629" i="4"/>
  <c r="D623" i="1" s="1"/>
  <c r="E647" i="4"/>
  <c r="D641" i="1" s="1"/>
  <c r="D1013" i="1"/>
  <c r="H1013" i="1" s="1"/>
  <c r="F256" i="5"/>
  <c r="D255" i="5"/>
  <c r="G215" i="9"/>
  <c r="E215" i="9" s="1"/>
  <c r="B215" i="9" s="1"/>
  <c r="F407" i="4"/>
  <c r="F428" i="4"/>
  <c r="F470" i="4"/>
  <c r="E479" i="4"/>
  <c r="D473" i="1" s="1"/>
  <c r="H473" i="1" s="1"/>
  <c r="F480" i="4"/>
  <c r="D491" i="4"/>
  <c r="E535" i="4"/>
  <c r="E597" i="4"/>
  <c r="D591" i="1" s="1"/>
  <c r="D629" i="4"/>
  <c r="F630" i="4"/>
  <c r="F13" i="5"/>
  <c r="D12" i="5"/>
  <c r="D7" i="5" s="1"/>
  <c r="D178" i="5"/>
  <c r="F181" i="5"/>
  <c r="H337" i="9"/>
  <c r="D1201" i="1"/>
  <c r="H1201" i="1" s="1"/>
  <c r="H339" i="9"/>
  <c r="D1223" i="1"/>
  <c r="E141" i="6"/>
  <c r="D1401" i="1"/>
  <c r="D1556" i="1"/>
  <c r="E22" i="7"/>
  <c r="C1572" i="1"/>
  <c r="D38" i="7"/>
  <c r="C1583" i="1"/>
  <c r="D44" i="8"/>
  <c r="G1604" i="1"/>
  <c r="H1604" i="1"/>
  <c r="B93" i="9"/>
  <c r="B109" i="9"/>
  <c r="B125" i="9"/>
  <c r="B141" i="9"/>
  <c r="B166" i="9"/>
  <c r="G179" i="9"/>
  <c r="G183" i="9"/>
  <c r="E183" i="9" s="1"/>
  <c r="B183" i="9" s="1"/>
  <c r="G187" i="9"/>
  <c r="E187" i="9" s="1"/>
  <c r="B187" i="9" s="1"/>
  <c r="G191" i="9"/>
  <c r="E191" i="9" s="1"/>
  <c r="B191" i="9" s="1"/>
  <c r="G199" i="9"/>
  <c r="E199" i="9" s="1"/>
  <c r="B199" i="9" s="1"/>
  <c r="H1665" i="1"/>
  <c r="G1665" i="1"/>
  <c r="E361" i="4"/>
  <c r="D357" i="1"/>
  <c r="H357" i="1" s="1"/>
  <c r="E522" i="4"/>
  <c r="D516" i="1" s="1"/>
  <c r="D517" i="1"/>
  <c r="H517" i="1" s="1"/>
  <c r="F603" i="4"/>
  <c r="E119" i="5"/>
  <c r="D1124" i="1" s="1"/>
  <c r="H1124" i="1" s="1"/>
  <c r="D1125" i="1"/>
  <c r="G1125" i="1" s="1"/>
  <c r="F165" i="5"/>
  <c r="E255" i="5"/>
  <c r="D1264" i="1"/>
  <c r="C1490" i="1"/>
  <c r="F94" i="6"/>
  <c r="D1539" i="1"/>
  <c r="E5" i="7"/>
  <c r="H1563" i="1"/>
  <c r="G1563" i="1"/>
  <c r="C1634" i="1"/>
  <c r="D51" i="8"/>
  <c r="C1628" i="1" s="1"/>
  <c r="G1654" i="1"/>
  <c r="H1654" i="1"/>
  <c r="G211" i="9"/>
  <c r="E211" i="9" s="1"/>
  <c r="B211" i="9" s="1"/>
  <c r="G219" i="9"/>
  <c r="E219" i="9" s="1"/>
  <c r="B219" i="9" s="1"/>
  <c r="G227" i="9"/>
  <c r="E227" i="9" s="1"/>
  <c r="B227" i="9" s="1"/>
  <c r="H1577" i="1"/>
  <c r="G1577" i="1"/>
  <c r="E648" i="4"/>
  <c r="D642" i="1" s="1"/>
  <c r="H642" i="1" s="1"/>
  <c r="D597" i="4"/>
  <c r="E156" i="9"/>
  <c r="B156" i="9" s="1"/>
  <c r="F8" i="5"/>
  <c r="E12" i="5"/>
  <c r="D1017" i="1" s="1"/>
  <c r="D1050" i="1"/>
  <c r="E70" i="5"/>
  <c r="D1081" i="1"/>
  <c r="H1081" i="1" s="1"/>
  <c r="H314" i="9"/>
  <c r="D1094" i="1"/>
  <c r="G338" i="9"/>
  <c r="F203" i="5"/>
  <c r="F252" i="5"/>
  <c r="F260" i="5"/>
  <c r="F36" i="6"/>
  <c r="D35" i="6"/>
  <c r="F82" i="6"/>
  <c r="E89" i="6"/>
  <c r="D1485" i="1" s="1"/>
  <c r="C1518" i="1"/>
  <c r="F122" i="6"/>
  <c r="C1540" i="1"/>
  <c r="D6" i="7"/>
  <c r="D22" i="7"/>
  <c r="G1639" i="1"/>
  <c r="H1639" i="1"/>
  <c r="G1659" i="1"/>
  <c r="H1659" i="1"/>
  <c r="H1681" i="1"/>
  <c r="G1681" i="1"/>
  <c r="G175" i="9"/>
  <c r="E175" i="9" s="1"/>
  <c r="B175" i="9" s="1"/>
  <c r="G184" i="9"/>
  <c r="E184" i="9" s="1"/>
  <c r="B184" i="9" s="1"/>
  <c r="G196" i="9"/>
  <c r="E196" i="9" s="1"/>
  <c r="B196" i="9" s="1"/>
  <c r="G200" i="9"/>
  <c r="E200" i="9" s="1"/>
  <c r="B200" i="9" s="1"/>
  <c r="G204" i="9"/>
  <c r="E204" i="9" s="1"/>
  <c r="B204" i="9" s="1"/>
  <c r="B263" i="9"/>
  <c r="E314" i="9"/>
  <c r="B314" i="9" s="1"/>
  <c r="H1601" i="1"/>
  <c r="G1601" i="1"/>
  <c r="H1589" i="1"/>
  <c r="G1589" i="1"/>
  <c r="G1503" i="1"/>
  <c r="H1503" i="1"/>
  <c r="G1511" i="1"/>
  <c r="H1511" i="1"/>
  <c r="H1585" i="1"/>
  <c r="G1585" i="1"/>
  <c r="G1614" i="1"/>
  <c r="H1614" i="1"/>
  <c r="G1644" i="1"/>
  <c r="H1644" i="1"/>
  <c r="G1664" i="1"/>
  <c r="H1664" i="1"/>
  <c r="H310" i="9"/>
  <c r="G180" i="9"/>
  <c r="E180" i="9" s="1"/>
  <c r="B180" i="9" s="1"/>
  <c r="H179" i="9"/>
  <c r="G310" i="9"/>
  <c r="G309" i="9"/>
  <c r="E309" i="9" s="1"/>
  <c r="B309" i="9" s="1"/>
  <c r="G302" i="9"/>
  <c r="E302" i="9" s="1"/>
  <c r="B302" i="9" s="1"/>
  <c r="G224" i="9"/>
  <c r="E224" i="9" s="1"/>
  <c r="B224" i="9" s="1"/>
  <c r="G220" i="9"/>
  <c r="E220" i="9" s="1"/>
  <c r="B220" i="9" s="1"/>
  <c r="G216" i="9"/>
  <c r="E216" i="9" s="1"/>
  <c r="B216" i="9" s="1"/>
  <c r="G212" i="9"/>
  <c r="E212" i="9" s="1"/>
  <c r="B212" i="9" s="1"/>
  <c r="G208" i="9"/>
  <c r="E208" i="9" s="1"/>
  <c r="B208" i="9" s="1"/>
  <c r="G207" i="9"/>
  <c r="E207" i="9" s="1"/>
  <c r="B207" i="9" s="1"/>
  <c r="G176" i="9"/>
  <c r="E176" i="9" s="1"/>
  <c r="B176" i="9" s="1"/>
  <c r="G225" i="9"/>
  <c r="E225" i="9" s="1"/>
  <c r="B225" i="9" s="1"/>
  <c r="G221" i="9"/>
  <c r="E221" i="9" s="1"/>
  <c r="B221" i="9" s="1"/>
  <c r="G217" i="9"/>
  <c r="E217" i="9" s="1"/>
  <c r="B217" i="9" s="1"/>
  <c r="G213" i="9"/>
  <c r="E213" i="9" s="1"/>
  <c r="B213" i="9" s="1"/>
  <c r="G209" i="9"/>
  <c r="E209" i="9" s="1"/>
  <c r="B209" i="9" s="1"/>
  <c r="G177" i="9"/>
  <c r="E177" i="9" s="1"/>
  <c r="B177" i="9" s="1"/>
  <c r="I10" i="9"/>
  <c r="B86" i="9"/>
  <c r="B102" i="9"/>
  <c r="B118" i="9"/>
  <c r="B134" i="9"/>
  <c r="B150" i="9"/>
  <c r="B165"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E312" i="9"/>
  <c r="B312" i="9" s="1"/>
  <c r="G316" i="9"/>
  <c r="E316" i="9" s="1"/>
  <c r="B316" i="9" s="1"/>
  <c r="G1668" i="1"/>
  <c r="H1668" i="1"/>
  <c r="H1625" i="1"/>
  <c r="G1625" i="1"/>
  <c r="G1592" i="1"/>
  <c r="H1592" i="1"/>
  <c r="H1580" i="1"/>
  <c r="G1580" i="1"/>
  <c r="J1580" i="1"/>
  <c r="J1550" i="1"/>
  <c r="G1550" i="1"/>
  <c r="G1486" i="1"/>
  <c r="H1486" i="1"/>
  <c r="D114" i="6"/>
  <c r="G1514" i="1"/>
  <c r="H1514" i="1"/>
  <c r="E129" i="6"/>
  <c r="D1525" i="1" s="1"/>
  <c r="J1547" i="1"/>
  <c r="G1547" i="1"/>
  <c r="H1547" i="1"/>
  <c r="G1556" i="1"/>
  <c r="G1595" i="1"/>
  <c r="H1595" i="1"/>
  <c r="H1629" i="1"/>
  <c r="G1629" i="1"/>
  <c r="H1669" i="1"/>
  <c r="G1669" i="1"/>
  <c r="B85" i="9"/>
  <c r="B101" i="9"/>
  <c r="B117" i="9"/>
  <c r="B133" i="9"/>
  <c r="B149" i="9"/>
  <c r="B158" i="9"/>
  <c r="B167" i="9"/>
  <c r="G174" i="9"/>
  <c r="E174" i="9" s="1"/>
  <c r="B174" i="9" s="1"/>
  <c r="G178" i="9"/>
  <c r="E178" i="9" s="1"/>
  <c r="B17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L228" i="9"/>
  <c r="F228" i="9" s="1"/>
  <c r="B228" i="9" s="1"/>
  <c r="B233" i="9"/>
  <c r="F244" i="9"/>
  <c r="B244" i="9" s="1"/>
  <c r="B249" i="9"/>
  <c r="F260" i="9"/>
  <c r="B260" i="9" s="1"/>
  <c r="B265" i="9"/>
  <c r="F276" i="9"/>
  <c r="B276" i="9" s="1"/>
  <c r="B281" i="9"/>
  <c r="F292" i="9"/>
  <c r="B292" i="9" s="1"/>
  <c r="G300" i="9"/>
  <c r="E300" i="9" s="1"/>
  <c r="B300" i="9" s="1"/>
  <c r="H315" i="9"/>
  <c r="E315" i="9" s="1"/>
  <c r="B315" i="9" s="1"/>
  <c r="E325" i="9"/>
  <c r="B325" i="9" s="1"/>
  <c r="G1676" i="1"/>
  <c r="H1676" i="1"/>
  <c r="G1672" i="1"/>
  <c r="H1672" i="1"/>
  <c r="H1594" i="1"/>
  <c r="G1594" i="1"/>
  <c r="J1570" i="1"/>
  <c r="G1570" i="1"/>
  <c r="I1570" i="1" s="1"/>
  <c r="H1570" i="1"/>
  <c r="J1559" i="1"/>
  <c r="G1559" i="1"/>
  <c r="H1559" i="1"/>
  <c r="H1556" i="1"/>
  <c r="B229" i="9"/>
  <c r="B237" i="9"/>
  <c r="B245" i="9"/>
  <c r="B253" i="9"/>
  <c r="B261" i="9"/>
  <c r="B269" i="9"/>
  <c r="B277" i="9"/>
  <c r="B285" i="9"/>
  <c r="E321" i="9"/>
  <c r="B321" i="9" s="1"/>
  <c r="E329" i="9"/>
  <c r="B329" i="9" s="1"/>
  <c r="G1685" i="1"/>
  <c r="G1640" i="1"/>
  <c r="H1640" i="1"/>
  <c r="G1606" i="1"/>
  <c r="H1606" i="1"/>
  <c r="H1586" i="1"/>
  <c r="G1586" i="1"/>
  <c r="J1574" i="1"/>
  <c r="G1574" i="1"/>
  <c r="H1574" i="1"/>
  <c r="I1553" i="1"/>
  <c r="G1542" i="1"/>
  <c r="H1542" i="1"/>
  <c r="E89" i="9"/>
  <c r="B89" i="9" s="1"/>
  <c r="E97" i="9"/>
  <c r="B97" i="9" s="1"/>
  <c r="E105" i="9"/>
  <c r="B105" i="9" s="1"/>
  <c r="E113" i="9"/>
  <c r="B113" i="9" s="1"/>
  <c r="E121" i="9"/>
  <c r="B121" i="9" s="1"/>
  <c r="E129" i="9"/>
  <c r="B129" i="9" s="1"/>
  <c r="E137" i="9"/>
  <c r="B137" i="9" s="1"/>
  <c r="E145" i="9"/>
  <c r="B145" i="9" s="1"/>
  <c r="E153" i="9"/>
  <c r="B153" i="9" s="1"/>
  <c r="E161" i="9"/>
  <c r="B161" i="9" s="1"/>
  <c r="E169" i="9"/>
  <c r="B169" i="9" s="1"/>
  <c r="F235" i="9"/>
  <c r="B235" i="9" s="1"/>
  <c r="F243" i="9"/>
  <c r="B243" i="9" s="1"/>
  <c r="F251" i="9"/>
  <c r="B251" i="9" s="1"/>
  <c r="F259" i="9"/>
  <c r="B259" i="9" s="1"/>
  <c r="F267" i="9"/>
  <c r="B267" i="9" s="1"/>
  <c r="F275" i="9"/>
  <c r="B275" i="9" s="1"/>
  <c r="F283" i="9"/>
  <c r="B283" i="9" s="1"/>
  <c r="F291" i="9"/>
  <c r="B291" i="9" s="1"/>
  <c r="B331" i="9"/>
  <c r="B333" i="9"/>
  <c r="B341" i="9"/>
  <c r="G1636" i="1"/>
  <c r="H1636" i="1"/>
  <c r="J1579" i="1"/>
  <c r="G1579" i="1"/>
  <c r="I1579" i="1" s="1"/>
  <c r="H1579" i="1"/>
  <c r="H1569" i="1"/>
  <c r="G1569" i="1"/>
  <c r="J1569" i="1"/>
  <c r="H1548" i="1"/>
  <c r="G1548" i="1"/>
  <c r="I1548" i="1" s="1"/>
  <c r="J1548" i="1"/>
  <c r="G1545" i="1"/>
  <c r="I1545" i="1" s="1"/>
  <c r="H1545" i="1"/>
  <c r="J1545" i="1"/>
  <c r="E332" i="9"/>
  <c r="B332" i="9" s="1"/>
  <c r="G1684" i="1"/>
  <c r="H1684" i="1"/>
  <c r="G1677" i="1"/>
  <c r="G1656" i="1"/>
  <c r="H1656" i="1"/>
  <c r="G1652" i="1"/>
  <c r="H1652" i="1"/>
  <c r="G1645" i="1"/>
  <c r="G1637" i="1"/>
  <c r="G1633" i="1"/>
  <c r="H1617" i="1"/>
  <c r="G1617" i="1"/>
  <c r="H1609" i="1"/>
  <c r="G1609" i="1"/>
  <c r="G1596" i="1"/>
  <c r="H1596" i="1"/>
  <c r="I1576" i="1"/>
  <c r="H1565" i="1"/>
  <c r="G1565" i="1"/>
  <c r="I1565" i="1" s="1"/>
  <c r="H1560" i="1"/>
  <c r="G1560" i="1"/>
  <c r="I1560" i="1" s="1"/>
  <c r="I1557" i="1"/>
  <c r="J1551" i="1"/>
  <c r="G1551" i="1"/>
  <c r="I1551" i="1" s="1"/>
  <c r="H1551" i="1"/>
  <c r="G1546" i="1"/>
  <c r="H1546" i="1"/>
  <c r="I1543" i="1"/>
  <c r="E340" i="9"/>
  <c r="B340" i="9" s="1"/>
  <c r="G1680" i="1"/>
  <c r="H1680" i="1"/>
  <c r="G1660" i="1"/>
  <c r="H1660" i="1"/>
  <c r="G1648" i="1"/>
  <c r="H1648" i="1"/>
  <c r="G1620" i="1"/>
  <c r="H1620" i="1"/>
  <c r="G1612" i="1"/>
  <c r="H1612" i="1"/>
  <c r="G1598" i="1"/>
  <c r="H1598" i="1"/>
  <c r="I1581" i="1"/>
  <c r="H1573" i="1"/>
  <c r="G1573" i="1"/>
  <c r="I1573" i="1" s="1"/>
  <c r="J1566" i="1"/>
  <c r="G1566" i="1"/>
  <c r="I1566" i="1" s="1"/>
  <c r="J1560" i="1"/>
  <c r="H1552" i="1"/>
  <c r="G1552" i="1"/>
  <c r="I1552" i="1" s="1"/>
  <c r="I1549" i="1"/>
  <c r="J1546" i="1"/>
  <c r="H1578" i="1"/>
  <c r="I1578" i="1" s="1"/>
  <c r="H1562" i="1"/>
  <c r="I1562" i="1" s="1"/>
  <c r="H1558" i="1"/>
  <c r="I1558" i="1" s="1"/>
  <c r="H1554" i="1"/>
  <c r="I1554" i="1" s="1"/>
  <c r="H1550" i="1"/>
  <c r="G1544" i="1"/>
  <c r="I1544" i="1" s="1"/>
  <c r="H1576" i="1"/>
  <c r="H1575" i="1"/>
  <c r="I1575" i="1" s="1"/>
  <c r="H1568" i="1"/>
  <c r="I1568" i="1" s="1"/>
  <c r="H1567" i="1"/>
  <c r="I1567" i="1" s="1"/>
  <c r="H1564" i="1"/>
  <c r="I1564" i="1" s="1"/>
  <c r="I1541" i="1"/>
  <c r="H22" i="3" l="1"/>
  <c r="C1012" i="1"/>
  <c r="H1634" i="1"/>
  <c r="G1634" i="1"/>
  <c r="C1621" i="1"/>
  <c r="K1481" i="9"/>
  <c r="G344" i="9"/>
  <c r="E344" i="9" s="1"/>
  <c r="B344" i="9" s="1"/>
  <c r="I39" i="3"/>
  <c r="D529" i="1"/>
  <c r="F255" i="5"/>
  <c r="C1259" i="1"/>
  <c r="G641" i="1"/>
  <c r="H641" i="1"/>
  <c r="F82" i="4"/>
  <c r="C78" i="1"/>
  <c r="G1190" i="1"/>
  <c r="H1190" i="1"/>
  <c r="C1622" i="1"/>
  <c r="I40" i="3"/>
  <c r="B24" i="9"/>
  <c r="D69" i="5"/>
  <c r="F70" i="5"/>
  <c r="C1075" i="1"/>
  <c r="D304" i="1"/>
  <c r="E308" i="4"/>
  <c r="G102" i="1"/>
  <c r="G642" i="1"/>
  <c r="C1510" i="1"/>
  <c r="F114" i="6"/>
  <c r="H30" i="3"/>
  <c r="D356" i="1"/>
  <c r="E360" i="4"/>
  <c r="H1572" i="1"/>
  <c r="G1572" i="1"/>
  <c r="I1569" i="1"/>
  <c r="I1559" i="1"/>
  <c r="E310" i="9"/>
  <c r="B310" i="9" s="1"/>
  <c r="H34" i="3"/>
  <c r="C1555" i="1"/>
  <c r="G1518" i="1"/>
  <c r="H1518" i="1"/>
  <c r="G343" i="9"/>
  <c r="E343" i="9" s="1"/>
  <c r="D1555" i="1"/>
  <c r="I34" i="3"/>
  <c r="F491" i="4"/>
  <c r="C485" i="1"/>
  <c r="F466" i="4"/>
  <c r="C460" i="1"/>
  <c r="D425" i="1"/>
  <c r="E430" i="4"/>
  <c r="D299" i="4"/>
  <c r="H18" i="3"/>
  <c r="F152" i="4"/>
  <c r="C148" i="1"/>
  <c r="C1485" i="1"/>
  <c r="F89" i="6"/>
  <c r="F361" i="4"/>
  <c r="F125" i="4"/>
  <c r="C121" i="1"/>
  <c r="H1623" i="1"/>
  <c r="G1623" i="1"/>
  <c r="F354" i="4"/>
  <c r="C349" i="1"/>
  <c r="C1525" i="1"/>
  <c r="F129" i="6"/>
  <c r="F431" i="4"/>
  <c r="D430" i="4"/>
  <c r="C425" i="1"/>
  <c r="H1401" i="1"/>
  <c r="G1013" i="1"/>
  <c r="H316" i="1"/>
  <c r="G579" i="1"/>
  <c r="G517" i="1"/>
  <c r="G357" i="1"/>
  <c r="H305" i="1"/>
  <c r="F35" i="6"/>
  <c r="H28" i="3"/>
  <c r="C1431" i="1"/>
  <c r="D1537" i="1"/>
  <c r="I31" i="3"/>
  <c r="I1546" i="1"/>
  <c r="C1539" i="1"/>
  <c r="D5" i="7"/>
  <c r="E338" i="9"/>
  <c r="B338" i="9" s="1"/>
  <c r="D1075" i="1"/>
  <c r="E69" i="5"/>
  <c r="G1490" i="1"/>
  <c r="H1490" i="1"/>
  <c r="G516" i="1"/>
  <c r="H516" i="1"/>
  <c r="G1583" i="1"/>
  <c r="H1583" i="1"/>
  <c r="H11" i="3"/>
  <c r="G336" i="9"/>
  <c r="D177" i="5"/>
  <c r="F178" i="5"/>
  <c r="C1182" i="1"/>
  <c r="F629" i="4"/>
  <c r="C623" i="1"/>
  <c r="H624" i="1"/>
  <c r="G624" i="1"/>
  <c r="D6" i="4"/>
  <c r="D141" i="6"/>
  <c r="E337" i="9"/>
  <c r="B337" i="9" s="1"/>
  <c r="F273" i="4"/>
  <c r="C269" i="1"/>
  <c r="F49" i="4"/>
  <c r="C45" i="1"/>
  <c r="G339" i="9"/>
  <c r="E339" i="9" s="1"/>
  <c r="B339" i="9" s="1"/>
  <c r="F219" i="5"/>
  <c r="C1223" i="1"/>
  <c r="D308" i="4"/>
  <c r="F584" i="4"/>
  <c r="C578" i="1"/>
  <c r="F647" i="4"/>
  <c r="F321" i="4"/>
  <c r="G1201" i="1"/>
  <c r="G473" i="1"/>
  <c r="H1207" i="1"/>
  <c r="G431" i="1"/>
  <c r="G1081" i="1"/>
  <c r="E251" i="5"/>
  <c r="D1259" i="1"/>
  <c r="I1542" i="1"/>
  <c r="I1574" i="1"/>
  <c r="I1550" i="1"/>
  <c r="I1580" i="1"/>
  <c r="G1540" i="1"/>
  <c r="H1540" i="1"/>
  <c r="D251" i="5"/>
  <c r="G1094" i="1"/>
  <c r="H1094" i="1"/>
  <c r="G1050" i="1"/>
  <c r="H1050" i="1"/>
  <c r="F597" i="4"/>
  <c r="C591" i="1"/>
  <c r="G1628" i="1"/>
  <c r="H1628" i="1"/>
  <c r="D1538" i="1"/>
  <c r="I33" i="3"/>
  <c r="G1264" i="1"/>
  <c r="H1264" i="1"/>
  <c r="E179" i="9"/>
  <c r="B179" i="9" s="1"/>
  <c r="C1571" i="1"/>
  <c r="H35" i="3"/>
  <c r="F12" i="5"/>
  <c r="C1017" i="1"/>
  <c r="E7" i="5"/>
  <c r="F536" i="4"/>
  <c r="D535" i="4"/>
  <c r="C530" i="1"/>
  <c r="G1495" i="1"/>
  <c r="H1495" i="1"/>
  <c r="D1182" i="1"/>
  <c r="H336" i="9"/>
  <c r="E177" i="5"/>
  <c r="I18" i="3"/>
  <c r="E299" i="4"/>
  <c r="D148" i="1"/>
  <c r="G1526" i="1"/>
  <c r="H1526" i="1"/>
  <c r="F106" i="4"/>
  <c r="E6" i="4"/>
  <c r="H1125" i="1"/>
  <c r="H601" i="1"/>
  <c r="H1259" i="1" l="1"/>
  <c r="G1259" i="1"/>
  <c r="H1017" i="1"/>
  <c r="G1017" i="1"/>
  <c r="H1223" i="1"/>
  <c r="G1223" i="1"/>
  <c r="C1537" i="1"/>
  <c r="H31" i="3"/>
  <c r="F141" i="6"/>
  <c r="H623" i="1"/>
  <c r="G623" i="1"/>
  <c r="F177" i="5"/>
  <c r="D176" i="5"/>
  <c r="H24" i="3"/>
  <c r="C1181" i="1"/>
  <c r="C1538" i="1"/>
  <c r="G346" i="9"/>
  <c r="E346" i="9" s="1"/>
  <c r="H33" i="3"/>
  <c r="D639" i="4"/>
  <c r="F430" i="4"/>
  <c r="C424" i="1"/>
  <c r="G349" i="1"/>
  <c r="H349" i="1"/>
  <c r="H121" i="1"/>
  <c r="G121" i="1"/>
  <c r="G1485" i="1"/>
  <c r="H1485" i="1"/>
  <c r="D301" i="4"/>
  <c r="F299" i="4"/>
  <c r="D423" i="4"/>
  <c r="C295" i="1"/>
  <c r="E417" i="4"/>
  <c r="D412" i="1" s="1"/>
  <c r="D303" i="1"/>
  <c r="F69" i="5"/>
  <c r="H23" i="3"/>
  <c r="C1074" i="1"/>
  <c r="G1622" i="1"/>
  <c r="H1622" i="1"/>
  <c r="E176" i="5"/>
  <c r="D1180" i="1" s="1"/>
  <c r="D1181" i="1"/>
  <c r="I24" i="3"/>
  <c r="H19" i="9"/>
  <c r="E19" i="9" s="1"/>
  <c r="B19" i="9" s="1"/>
  <c r="H1571" i="1"/>
  <c r="G1571" i="1"/>
  <c r="G591" i="1"/>
  <c r="H591" i="1"/>
  <c r="H45" i="1"/>
  <c r="G45" i="1"/>
  <c r="G425" i="1"/>
  <c r="H425" i="1"/>
  <c r="E422" i="4"/>
  <c r="I17" i="3"/>
  <c r="E300" i="4"/>
  <c r="D296" i="1" s="1"/>
  <c r="D2" i="1"/>
  <c r="G530" i="1"/>
  <c r="H530" i="1"/>
  <c r="E423" i="4"/>
  <c r="D295" i="1"/>
  <c r="E301" i="4"/>
  <c r="D297" i="1" s="1"/>
  <c r="F535" i="4"/>
  <c r="D640" i="4"/>
  <c r="C529" i="1"/>
  <c r="F251" i="5"/>
  <c r="H25" i="3"/>
  <c r="C1255" i="1"/>
  <c r="D1255" i="1"/>
  <c r="I25" i="3"/>
  <c r="G578" i="1"/>
  <c r="H578" i="1"/>
  <c r="G269" i="1"/>
  <c r="H269" i="1"/>
  <c r="D422" i="4"/>
  <c r="H17" i="3"/>
  <c r="D300" i="4"/>
  <c r="F6" i="4"/>
  <c r="C2" i="1"/>
  <c r="E336" i="9"/>
  <c r="B336" i="9" s="1"/>
  <c r="D1074" i="1"/>
  <c r="I23" i="3"/>
  <c r="G1539" i="1"/>
  <c r="H1539" i="1"/>
  <c r="G1431" i="1"/>
  <c r="H1431" i="1"/>
  <c r="H148" i="1"/>
  <c r="G148" i="1"/>
  <c r="D424" i="1"/>
  <c r="E639" i="4"/>
  <c r="D633" i="1" s="1"/>
  <c r="H485" i="1"/>
  <c r="G485" i="1"/>
  <c r="B343" i="9"/>
  <c r="E342" i="9"/>
  <c r="I11" i="3" s="1"/>
  <c r="H1555" i="1"/>
  <c r="G1555" i="1"/>
  <c r="D355" i="1"/>
  <c r="E418" i="4"/>
  <c r="D413" i="1" s="1"/>
  <c r="F360" i="4"/>
  <c r="G1510" i="1"/>
  <c r="H1510" i="1"/>
  <c r="H304" i="1"/>
  <c r="G304" i="1"/>
  <c r="G348" i="9"/>
  <c r="E348" i="9" s="1"/>
  <c r="D6" i="5"/>
  <c r="E6" i="5"/>
  <c r="D1012" i="1"/>
  <c r="H1012" i="1" s="1"/>
  <c r="I22" i="3"/>
  <c r="D417" i="4"/>
  <c r="F308" i="4"/>
  <c r="C303" i="1"/>
  <c r="D418" i="4"/>
  <c r="G1525" i="1"/>
  <c r="H1525" i="1"/>
  <c r="G460" i="1"/>
  <c r="H460" i="1"/>
  <c r="H78" i="1"/>
  <c r="G78" i="1"/>
  <c r="H1182" i="1"/>
  <c r="G1182" i="1"/>
  <c r="N3" i="9"/>
  <c r="H356" i="1"/>
  <c r="G356" i="1"/>
  <c r="G1075" i="1"/>
  <c r="H1075" i="1"/>
  <c r="E640" i="4"/>
  <c r="D634" i="1" s="1"/>
  <c r="H1621" i="1"/>
  <c r="G1621" i="1"/>
  <c r="H9" i="3"/>
  <c r="F7" i="5"/>
  <c r="G303" i="1" l="1"/>
  <c r="H303" i="1"/>
  <c r="H529" i="1"/>
  <c r="G529" i="1"/>
  <c r="D644" i="4"/>
  <c r="F423" i="4"/>
  <c r="D425" i="4"/>
  <c r="C418" i="1"/>
  <c r="G20" i="9"/>
  <c r="G1012" i="1"/>
  <c r="K3" i="9"/>
  <c r="H299" i="9"/>
  <c r="D1011" i="1"/>
  <c r="H2" i="1"/>
  <c r="G2" i="1"/>
  <c r="D643" i="4"/>
  <c r="F422" i="4"/>
  <c r="D424" i="4"/>
  <c r="C417" i="1"/>
  <c r="H1255" i="1"/>
  <c r="G1255" i="1"/>
  <c r="F640" i="4"/>
  <c r="C634" i="1"/>
  <c r="E644" i="4"/>
  <c r="D418" i="1"/>
  <c r="E425" i="4"/>
  <c r="D420" i="1" s="1"/>
  <c r="H20" i="9"/>
  <c r="H424" i="1"/>
  <c r="G424" i="1"/>
  <c r="B346" i="9"/>
  <c r="E345" i="9"/>
  <c r="I10" i="3" s="1"/>
  <c r="F176" i="5"/>
  <c r="C1180" i="1"/>
  <c r="G306" i="9"/>
  <c r="E306" i="9" s="1"/>
  <c r="B306" i="9" s="1"/>
  <c r="G299" i="9"/>
  <c r="E299" i="9" s="1"/>
  <c r="F6" i="5"/>
  <c r="C1011" i="1"/>
  <c r="H1074" i="1"/>
  <c r="G1074" i="1"/>
  <c r="F301" i="4"/>
  <c r="C297" i="1"/>
  <c r="G1538" i="1"/>
  <c r="H1538" i="1"/>
  <c r="F417" i="4"/>
  <c r="C412" i="1"/>
  <c r="F418" i="4"/>
  <c r="C413" i="1"/>
  <c r="B348" i="9"/>
  <c r="E347" i="9"/>
  <c r="I9" i="3" s="1"/>
  <c r="G355" i="1"/>
  <c r="H355" i="1"/>
  <c r="F300" i="4"/>
  <c r="C296" i="1"/>
  <c r="D417" i="1"/>
  <c r="E643" i="4"/>
  <c r="E424" i="4"/>
  <c r="D419" i="1" s="1"/>
  <c r="H295" i="1"/>
  <c r="G295" i="1"/>
  <c r="F639" i="4"/>
  <c r="C633" i="1"/>
  <c r="H1181" i="1"/>
  <c r="G1181" i="1"/>
  <c r="G1537" i="1"/>
  <c r="H1537" i="1"/>
  <c r="F425" i="4" l="1"/>
  <c r="C420" i="1"/>
  <c r="G296" i="1"/>
  <c r="H296" i="1"/>
  <c r="G412" i="1"/>
  <c r="H412" i="1"/>
  <c r="D638" i="1"/>
  <c r="E646" i="4"/>
  <c r="D645" i="4"/>
  <c r="F643" i="4"/>
  <c r="C637" i="1"/>
  <c r="H297" i="1"/>
  <c r="G297" i="1"/>
  <c r="H8" i="3"/>
  <c r="G1011" i="1"/>
  <c r="H1011" i="1"/>
  <c r="G1180" i="1"/>
  <c r="H1180" i="1"/>
  <c r="H633" i="1"/>
  <c r="G633" i="1"/>
  <c r="D637" i="1"/>
  <c r="E645" i="4"/>
  <c r="G413" i="1"/>
  <c r="H413" i="1"/>
  <c r="B299" i="9"/>
  <c r="H634" i="1"/>
  <c r="G634" i="1"/>
  <c r="H417" i="1"/>
  <c r="G417" i="1"/>
  <c r="E20" i="9"/>
  <c r="B20" i="9" s="1"/>
  <c r="F644" i="4"/>
  <c r="D646" i="4"/>
  <c r="C638" i="1"/>
  <c r="F424" i="4"/>
  <c r="C419" i="1"/>
  <c r="H418" i="1"/>
  <c r="G418" i="1"/>
  <c r="D640" i="1" l="1"/>
  <c r="E650" i="4"/>
  <c r="G637" i="1"/>
  <c r="H637" i="1"/>
  <c r="M3" i="9"/>
  <c r="G420" i="1"/>
  <c r="H420" i="1"/>
  <c r="H419" i="1"/>
  <c r="G419" i="1"/>
  <c r="G638" i="1"/>
  <c r="H638" i="1"/>
  <c r="D639" i="1"/>
  <c r="E649" i="4"/>
  <c r="F646" i="4"/>
  <c r="D650" i="4"/>
  <c r="C640" i="1"/>
  <c r="F645" i="4"/>
  <c r="D649" i="4"/>
  <c r="C639" i="1"/>
  <c r="F649" i="4" l="1"/>
  <c r="H19" i="3"/>
  <c r="C643" i="1"/>
  <c r="G297" i="9"/>
  <c r="E297" i="9" s="1"/>
  <c r="B297" i="9" s="1"/>
  <c r="D643" i="1"/>
  <c r="I19" i="3"/>
  <c r="H640" i="1"/>
  <c r="G640" i="1"/>
  <c r="D644" i="1"/>
  <c r="I20" i="3"/>
  <c r="H639" i="1"/>
  <c r="G639" i="1"/>
  <c r="H20" i="3"/>
  <c r="F650" i="4"/>
  <c r="C644" i="1"/>
  <c r="G334" i="9"/>
  <c r="H334" i="9"/>
  <c r="E334" i="9" l="1"/>
  <c r="B334" i="9" s="1"/>
  <c r="H643" i="1"/>
  <c r="G643" i="1"/>
  <c r="H7" i="3"/>
  <c r="H644" i="1"/>
  <c r="G644" i="1"/>
  <c r="E298" i="9" l="1"/>
  <c r="I8" i="3" s="1"/>
  <c r="J3" i="9"/>
  <c r="G295" i="9" l="1"/>
  <c r="L293" i="9"/>
  <c r="F293" i="9" s="1"/>
  <c r="H18" i="9"/>
  <c r="G18" i="9"/>
  <c r="E18" i="9" s="1"/>
  <c r="B18" i="9" s="1"/>
  <c r="I17" i="9"/>
  <c r="J11" i="9"/>
  <c r="G16" i="9"/>
  <c r="H21" i="9"/>
  <c r="I8" i="9"/>
  <c r="H295" i="9"/>
  <c r="K6" i="9"/>
  <c r="G17" i="9"/>
  <c r="J8" i="9"/>
  <c r="H16" i="9"/>
  <c r="K10" i="9"/>
  <c r="H22" i="9"/>
  <c r="J12" i="9"/>
  <c r="K8" i="9"/>
  <c r="J13" i="9"/>
  <c r="K9" i="9"/>
  <c r="I6" i="9"/>
  <c r="K12" i="9"/>
  <c r="I7" i="9"/>
  <c r="H17" i="9"/>
  <c r="L16" i="9"/>
  <c r="K11" i="9"/>
  <c r="J17" i="9"/>
  <c r="I12" i="9"/>
  <c r="J9" i="9"/>
  <c r="K5" i="9"/>
  <c r="J10" i="9"/>
  <c r="E10" i="9" s="1"/>
  <c r="B10" i="9" s="1"/>
  <c r="I9" i="9"/>
  <c r="G22" i="9"/>
  <c r="M16" i="9"/>
  <c r="H15" i="9"/>
  <c r="I13" i="9"/>
  <c r="M15" i="9"/>
  <c r="K7" i="9"/>
  <c r="J5" i="9"/>
  <c r="J6" i="9"/>
  <c r="I11" i="9"/>
  <c r="J7" i="9"/>
  <c r="G21" i="9"/>
  <c r="L15" i="9"/>
  <c r="I5" i="9"/>
  <c r="G15" i="9"/>
  <c r="K13" i="9"/>
  <c r="F15" i="9" l="1"/>
  <c r="E13" i="9"/>
  <c r="B13" i="9" s="1"/>
  <c r="E9" i="9"/>
  <c r="B9" i="9" s="1"/>
  <c r="E12" i="9"/>
  <c r="B12" i="9" s="1"/>
  <c r="E21" i="9"/>
  <c r="B21" i="9" s="1"/>
  <c r="E5" i="9"/>
  <c r="B5" i="9" s="1"/>
  <c r="E11" i="9"/>
  <c r="B11" i="9" s="1"/>
  <c r="E22" i="9"/>
  <c r="B22" i="9" s="1"/>
  <c r="E17" i="9"/>
  <c r="B17" i="9" s="1"/>
  <c r="E7" i="9"/>
  <c r="B7" i="9" s="1"/>
  <c r="E16" i="9"/>
  <c r="E15" i="9"/>
  <c r="B293" i="9"/>
  <c r="F23" i="9"/>
  <c r="F16" i="9"/>
  <c r="E6" i="9"/>
  <c r="B6" i="9" s="1"/>
  <c r="E8" i="9"/>
  <c r="B8" i="9" s="1"/>
  <c r="E295" i="9"/>
  <c r="F14" i="9" l="1"/>
  <c r="F3" i="9" s="1"/>
  <c r="B16" i="9"/>
  <c r="B295" i="9"/>
  <c r="E23" i="9"/>
  <c r="I7" i="3" s="1"/>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<sst xmlns="http://schemas.openxmlformats.org/spreadsheetml/2006/main" count="5571" uniqueCount="3700">
  <si>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</si>
  <si>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</si>
  <si>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</si>
  <si>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</si>
  <si>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</si>
  <si>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</si>
  <si>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</si>
  <si>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</si>
  <si>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</si>
  <si>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</si>
  <si>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</si>
  <si>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</si>
  <si>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</si>
  <si>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</si>
  <si>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</si>
  <si>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</si>
  <si>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</si>
  <si>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</si>
  <si>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</si>
  <si>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</si>
  <si>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</si>
  <si>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</si>
  <si>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</si>
  <si>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</si>
  <si>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</si>
  <si>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</si>
  <si>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</si>
  <si>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</si>
  <si>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</si>
  <si>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</si>
  <si>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PISAROVINA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</si>
  <si>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</si>
  <si>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</si>
  <si>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</si>
  <si>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</si>
  <si>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</si>
  <si>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</si>
  <si>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</si>
  <si>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</si>
  <si>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</si>
  <si>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</si>
  <si>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</si>
  <si>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</si>
  <si>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</si>
  <si>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</si>
  <si>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</si>
  <si>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</si>
  <si>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</si>
  <si>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</si>
  <si>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</si>
  <si>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</si>
  <si>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</si>
  <si>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</si>
  <si>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</si>
  <si>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</si>
  <si>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</si>
  <si>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</si>
  <si>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27079 - OPĆINA PISAROVINA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</si>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</sst>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3313254.88</v>
      </c>
      <c r="D2" s="14">
        <f>'PR-RAS'!E6</f>
        <v>4975722.6399999997</v>
      </c>
      <c r="E2" s="14">
        <v>0</v>
      </c>
      <c r="F2" s="14">
        <v>0</v>
      </c>
      <c r="G2" s="15">
        <f t="shared" ref="G2:G65" si="0">(B2/1000)*(C2*1+D2*2)</f>
        <v>13264.70016</v>
      </c>
      <c r="H2" s="15">
        <f t="shared" ref="H2:H65" si="1">ABS(C2-ROUND(C2,0))+ABS(D2-ROUND(D2,0))</f>
        <v>0.48000000044703484</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1710427.7000000002</v>
      </c>
      <c r="D3" s="9">
        <f>'PR-RAS'!E7</f>
        <v>1910620.59</v>
      </c>
      <c r="E3" s="9">
        <v>0</v>
      </c>
      <c r="F3" s="9">
        <v>0</v>
      </c>
      <c r="G3" s="10">
        <f t="shared" si="0"/>
        <v>11063.337760000002</v>
      </c>
      <c r="H3" s="10">
        <f t="shared" si="1"/>
        <v>0.70999999972991645</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1483094.5900000003</v>
      </c>
      <c r="D4" s="9">
        <f>'PR-RAS'!E8</f>
        <v>1777353.9700000002</v>
      </c>
      <c r="E4" s="9">
        <v>0</v>
      </c>
      <c r="F4" s="9">
        <v>0</v>
      </c>
      <c r="G4" s="10">
        <f t="shared" si="0"/>
        <v>15113.407590000004</v>
      </c>
      <c r="H4" s="10">
        <f t="shared" si="1"/>
        <v>0.43999999947845936</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1506185.31</v>
      </c>
      <c r="D5" s="9">
        <f>'PR-RAS'!E9</f>
        <v>1857865.6</v>
      </c>
      <c r="E5" s="9">
        <v>0</v>
      </c>
      <c r="F5" s="9">
        <v>0</v>
      </c>
      <c r="G5" s="10">
        <f t="shared" si="0"/>
        <v>20887.66604</v>
      </c>
      <c r="H5" s="10">
        <f t="shared" si="1"/>
        <v>0.7099999999627471</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62079.79</v>
      </c>
      <c r="D6" s="9">
        <f>'PR-RAS'!E10</f>
        <v>70299.539999999994</v>
      </c>
      <c r="E6" s="9">
        <v>0</v>
      </c>
      <c r="F6" s="9">
        <v>0</v>
      </c>
      <c r="G6" s="10">
        <f t="shared" si="0"/>
        <v>1013.39435</v>
      </c>
      <c r="H6" s="10">
        <f t="shared" si="1"/>
        <v>0.67000000000552973</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43456.85</v>
      </c>
      <c r="D7" s="9">
        <f>'PR-RAS'!E11</f>
        <v>34093.089999999997</v>
      </c>
      <c r="E7" s="9">
        <v>0</v>
      </c>
      <c r="F7" s="9">
        <v>0</v>
      </c>
      <c r="G7" s="10">
        <f t="shared" si="0"/>
        <v>669.85818000000006</v>
      </c>
      <c r="H7" s="10">
        <f t="shared" si="1"/>
        <v>0.23999999999796273</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46908.43</v>
      </c>
      <c r="D8" s="9">
        <f>'PR-RAS'!E12</f>
        <v>45886.5</v>
      </c>
      <c r="E8" s="9">
        <v>0</v>
      </c>
      <c r="F8" s="9">
        <v>0</v>
      </c>
      <c r="G8" s="10">
        <f t="shared" si="0"/>
        <v>970.77000999999996</v>
      </c>
      <c r="H8" s="10">
        <f t="shared" si="1"/>
        <v>0.93000000000029104</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58039.09</v>
      </c>
      <c r="D9" s="9">
        <f>'PR-RAS'!E13</f>
        <v>58062.58</v>
      </c>
      <c r="E9" s="9">
        <v>0</v>
      </c>
      <c r="F9" s="9">
        <v>0</v>
      </c>
      <c r="G9" s="10">
        <f t="shared" si="0"/>
        <v>1393.3140000000001</v>
      </c>
      <c r="H9" s="10">
        <f t="shared" si="1"/>
        <v>0.50999999999476131</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233574.88</v>
      </c>
      <c r="D11" s="9">
        <f>'PR-RAS'!E15</f>
        <v>288853.34000000003</v>
      </c>
      <c r="E11" s="9">
        <v>0</v>
      </c>
      <c r="F11" s="9">
        <v>0</v>
      </c>
      <c r="G11" s="10">
        <f t="shared" si="0"/>
        <v>8112.8156000000008</v>
      </c>
      <c r="H11" s="10">
        <f t="shared" si="1"/>
        <v>0.46000000002095476</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215690.12999999998</v>
      </c>
      <c r="D19" s="9">
        <f>'PR-RAS'!E23</f>
        <v>119675.10999999999</v>
      </c>
      <c r="E19" s="9">
        <v>0</v>
      </c>
      <c r="F19" s="9">
        <v>0</v>
      </c>
      <c r="G19" s="10">
        <f t="shared" si="0"/>
        <v>8190.7262999999994</v>
      </c>
      <c r="H19" s="10">
        <f t="shared" si="1"/>
        <v>0.23999999996158294</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42835.77</v>
      </c>
      <c r="D20" s="9">
        <f>'PR-RAS'!E24</f>
        <v>39077.82</v>
      </c>
      <c r="E20" s="9">
        <v>0</v>
      </c>
      <c r="F20" s="9">
        <v>0</v>
      </c>
      <c r="G20" s="10">
        <f t="shared" si="0"/>
        <v>2298.8367899999998</v>
      </c>
      <c r="H20" s="10">
        <f t="shared" si="1"/>
        <v>0.41000000000349246</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172854.36</v>
      </c>
      <c r="D23" s="9">
        <f>'PR-RAS'!E27</f>
        <v>80597.289999999994</v>
      </c>
      <c r="E23" s="9">
        <v>0</v>
      </c>
      <c r="F23" s="9">
        <v>0</v>
      </c>
      <c r="G23" s="10">
        <f t="shared" si="0"/>
        <v>7349.0766799999983</v>
      </c>
      <c r="H23" s="10">
        <f t="shared" si="1"/>
        <v>0.64999999997962732</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11642.98</v>
      </c>
      <c r="D25" s="9">
        <f>'PR-RAS'!E29</f>
        <v>13591.51</v>
      </c>
      <c r="E25" s="9">
        <v>0</v>
      </c>
      <c r="F25" s="9">
        <v>0</v>
      </c>
      <c r="G25" s="10">
        <f t="shared" si="0"/>
        <v>931.82400000000007</v>
      </c>
      <c r="H25" s="10">
        <f t="shared" si="1"/>
        <v>0.51000000000021828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11642.98</v>
      </c>
      <c r="D27" s="9">
        <f>'PR-RAS'!E31</f>
        <v>12876.09</v>
      </c>
      <c r="E27" s="9">
        <v>0</v>
      </c>
      <c r="F27" s="9">
        <v>0</v>
      </c>
      <c r="G27" s="10">
        <f t="shared" si="0"/>
        <v>972.27416000000005</v>
      </c>
      <c r="H27" s="10">
        <f t="shared" si="1"/>
        <v>0.11000000000058208</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715.42</v>
      </c>
      <c r="E29" s="9">
        <v>0</v>
      </c>
      <c r="F29" s="9">
        <v>0</v>
      </c>
      <c r="G29" s="10">
        <f t="shared" si="0"/>
        <v>40.063519999999997</v>
      </c>
      <c r="H29" s="10">
        <f t="shared" si="1"/>
        <v>0.41999999999995907</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847171.15</v>
      </c>
      <c r="D45" s="9">
        <f>'PR-RAS'!E49</f>
        <v>2388312.8199999998</v>
      </c>
      <c r="E45" s="9">
        <v>0</v>
      </c>
      <c r="F45" s="9">
        <v>0</v>
      </c>
      <c r="G45" s="10">
        <f t="shared" si="0"/>
        <v>247447.05875999999</v>
      </c>
      <c r="H45" s="10">
        <f t="shared" si="1"/>
        <v>0.33000000019092113</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800576.4</v>
      </c>
      <c r="D54" s="9">
        <f>'PR-RAS'!E58</f>
        <v>1645370.5599999998</v>
      </c>
      <c r="E54" s="9">
        <v>0</v>
      </c>
      <c r="F54" s="9">
        <v>0</v>
      </c>
      <c r="G54" s="10">
        <f t="shared" si="0"/>
        <v>216839.82855999997</v>
      </c>
      <c r="H54" s="10">
        <f t="shared" si="1"/>
        <v>0.84000000020023435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411906.4</v>
      </c>
      <c r="D55" s="9">
        <f>'PR-RAS'!E59</f>
        <v>117774.67</v>
      </c>
      <c r="E55" s="9">
        <v>0</v>
      </c>
      <c r="F55" s="9">
        <v>0</v>
      </c>
      <c r="G55" s="10">
        <f t="shared" si="0"/>
        <v>34962.609960000002</v>
      </c>
      <c r="H55" s="10">
        <f t="shared" si="1"/>
        <v>0.73000000002502929</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388670</v>
      </c>
      <c r="D56" s="9">
        <f>'PR-RAS'!E60</f>
        <v>1527595.89</v>
      </c>
      <c r="E56" s="9">
        <v>0</v>
      </c>
      <c r="F56" s="9">
        <v>0</v>
      </c>
      <c r="G56" s="10">
        <f t="shared" si="0"/>
        <v>189412.39789999998</v>
      </c>
      <c r="H56" s="10">
        <f t="shared" si="1"/>
        <v>0.11000000010244548</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40000</v>
      </c>
      <c r="D57" s="9">
        <f>'PR-RAS'!E61</f>
        <v>43241</v>
      </c>
      <c r="E57" s="9">
        <v>0</v>
      </c>
      <c r="F57" s="9">
        <v>0</v>
      </c>
      <c r="G57" s="10">
        <f t="shared" si="0"/>
        <v>7082.9920000000002</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40000</v>
      </c>
      <c r="D59" s="9">
        <f>'PR-RAS'!E63</f>
        <v>43241</v>
      </c>
      <c r="E59" s="9">
        <v>0</v>
      </c>
      <c r="F59" s="9">
        <v>0</v>
      </c>
      <c r="G59" s="10">
        <f t="shared" si="0"/>
        <v>7335.9560000000001</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374795.83</v>
      </c>
      <c r="E60" s="9">
        <v>0</v>
      </c>
      <c r="F60" s="9">
        <v>0</v>
      </c>
      <c r="G60" s="10">
        <f t="shared" si="0"/>
        <v>44225.907939999997</v>
      </c>
      <c r="H60" s="10">
        <f t="shared" si="1"/>
        <v>0.16999999998370185</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374795.83</v>
      </c>
      <c r="E63" s="9">
        <v>0</v>
      </c>
      <c r="F63" s="9">
        <v>0</v>
      </c>
      <c r="G63" s="10">
        <f t="shared" si="0"/>
        <v>46474.682919999999</v>
      </c>
      <c r="H63" s="10">
        <f t="shared" si="1"/>
        <v>0.16999999998370185</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6594.75</v>
      </c>
      <c r="D70" s="9">
        <f>'PR-RAS'!E74</f>
        <v>324905.43</v>
      </c>
      <c r="E70" s="9">
        <v>0</v>
      </c>
      <c r="F70" s="9">
        <v>0</v>
      </c>
      <c r="G70" s="10">
        <f t="shared" si="2"/>
        <v>45291.987090000002</v>
      </c>
      <c r="H70" s="10">
        <f t="shared" si="3"/>
        <v>0.67999999999301508</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6594.75</v>
      </c>
      <c r="D71" s="9">
        <f>'PR-RAS'!E75</f>
        <v>0</v>
      </c>
      <c r="E71" s="9">
        <v>0</v>
      </c>
      <c r="F71" s="9">
        <v>0</v>
      </c>
      <c r="G71" s="10">
        <f t="shared" si="2"/>
        <v>461.63250000000005</v>
      </c>
      <c r="H71" s="10">
        <f t="shared" si="3"/>
        <v>0.25</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324905.43</v>
      </c>
      <c r="E72" s="9">
        <v>0</v>
      </c>
      <c r="F72" s="9">
        <v>0</v>
      </c>
      <c r="G72" s="10">
        <f t="shared" si="2"/>
        <v>46136.571059999995</v>
      </c>
      <c r="H72" s="10">
        <f t="shared" si="3"/>
        <v>0.42999999999301508</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360300.08999999997</v>
      </c>
      <c r="D78" s="9">
        <f>'PR-RAS'!E82</f>
        <v>377395.8</v>
      </c>
      <c r="E78" s="9">
        <v>0</v>
      </c>
      <c r="F78" s="9">
        <v>0</v>
      </c>
      <c r="G78" s="10">
        <f t="shared" si="2"/>
        <v>85862.060129999998</v>
      </c>
      <c r="H78" s="10">
        <f t="shared" si="3"/>
        <v>0.28999999997904524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705.13</v>
      </c>
      <c r="D79" s="9">
        <f>'PR-RAS'!E83</f>
        <v>203.56</v>
      </c>
      <c r="E79" s="9">
        <v>0</v>
      </c>
      <c r="F79" s="9">
        <v>0</v>
      </c>
      <c r="G79" s="10">
        <f t="shared" si="2"/>
        <v>86.755499999999998</v>
      </c>
      <c r="H79" s="10">
        <f t="shared" si="3"/>
        <v>0.56999999999999318</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104.72</v>
      </c>
      <c r="D81" s="9">
        <f>'PR-RAS'!E85</f>
        <v>60.81</v>
      </c>
      <c r="E81" s="9">
        <v>0</v>
      </c>
      <c r="F81" s="9">
        <v>0</v>
      </c>
      <c r="G81" s="10">
        <f t="shared" si="2"/>
        <v>18.107200000000002</v>
      </c>
      <c r="H81" s="10">
        <f t="shared" si="3"/>
        <v>0.46999999999999886</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600.41</v>
      </c>
      <c r="D82" s="9">
        <f>'PR-RAS'!E86</f>
        <v>142.75</v>
      </c>
      <c r="E82" s="9">
        <v>0</v>
      </c>
      <c r="F82" s="9">
        <v>0</v>
      </c>
      <c r="G82" s="10">
        <f t="shared" si="2"/>
        <v>71.758709999999994</v>
      </c>
      <c r="H82" s="10">
        <f t="shared" si="3"/>
        <v>0.65999999999996817</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359594.95999999996</v>
      </c>
      <c r="D87" s="9">
        <f>'PR-RAS'!E91</f>
        <v>377192.24</v>
      </c>
      <c r="E87" s="9">
        <v>0</v>
      </c>
      <c r="F87" s="9">
        <v>0</v>
      </c>
      <c r="G87" s="10">
        <f t="shared" si="2"/>
        <v>95802.231839999993</v>
      </c>
      <c r="H87" s="10">
        <f t="shared" si="3"/>
        <v>0.28000000002793968</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304902.21999999997</v>
      </c>
      <c r="D88" s="9">
        <f>'PR-RAS'!E92</f>
        <v>315507.44</v>
      </c>
      <c r="E88" s="9">
        <v>0</v>
      </c>
      <c r="F88" s="9">
        <v>0</v>
      </c>
      <c r="G88" s="10">
        <f t="shared" si="2"/>
        <v>81424.787699999986</v>
      </c>
      <c r="H88" s="10">
        <f t="shared" si="3"/>
        <v>0.65999999997438863</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23640.01</v>
      </c>
      <c r="D89" s="9">
        <f>'PR-RAS'!E93</f>
        <v>30250.17</v>
      </c>
      <c r="E89" s="9">
        <v>0</v>
      </c>
      <c r="F89" s="9">
        <v>0</v>
      </c>
      <c r="G89" s="10">
        <f t="shared" si="2"/>
        <v>7404.3507999999993</v>
      </c>
      <c r="H89" s="10">
        <f t="shared" si="3"/>
        <v>0.17999999999665306</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30963.88</v>
      </c>
      <c r="D90" s="9">
        <f>'PR-RAS'!E94</f>
        <v>31434.63</v>
      </c>
      <c r="E90" s="9">
        <v>0</v>
      </c>
      <c r="F90" s="9">
        <v>0</v>
      </c>
      <c r="G90" s="10">
        <f t="shared" si="2"/>
        <v>8351.1494599999987</v>
      </c>
      <c r="H90" s="10">
        <f t="shared" si="3"/>
        <v>0.48999999999796273</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88.85</v>
      </c>
      <c r="D93" s="9">
        <f>'PR-RAS'!E97</f>
        <v>0</v>
      </c>
      <c r="E93" s="9">
        <v>0</v>
      </c>
      <c r="F93" s="9">
        <v>0</v>
      </c>
      <c r="G93" s="10">
        <f t="shared" si="2"/>
        <v>8.174199999999999</v>
      </c>
      <c r="H93" s="10">
        <f t="shared" si="3"/>
        <v>0.15000000000000568</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229571.12</v>
      </c>
      <c r="D102" s="9">
        <f>'PR-RAS'!E106</f>
        <v>200105.13999999998</v>
      </c>
      <c r="E102" s="9">
        <v>0</v>
      </c>
      <c r="F102" s="9">
        <v>0</v>
      </c>
      <c r="G102" s="10">
        <f t="shared" si="2"/>
        <v>63607.921399999992</v>
      </c>
      <c r="H102" s="10">
        <f t="shared" si="3"/>
        <v>0.2599999999802094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131.6</v>
      </c>
      <c r="D103" s="9">
        <f>'PR-RAS'!E107</f>
        <v>0</v>
      </c>
      <c r="E103" s="9">
        <v>0</v>
      </c>
      <c r="F103" s="9">
        <v>0</v>
      </c>
      <c r="G103" s="10">
        <f t="shared" si="2"/>
        <v>13.423199999999998</v>
      </c>
      <c r="H103" s="10">
        <f t="shared" si="3"/>
        <v>0.40000000000000568</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131.6</v>
      </c>
      <c r="D106" s="9">
        <f>'PR-RAS'!E110</f>
        <v>0</v>
      </c>
      <c r="E106" s="9">
        <v>0</v>
      </c>
      <c r="F106" s="9">
        <v>0</v>
      </c>
      <c r="G106" s="10">
        <f t="shared" si="2"/>
        <v>13.818</v>
      </c>
      <c r="H106" s="10">
        <f t="shared" si="3"/>
        <v>0.40000000000000568</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14461.04</v>
      </c>
      <c r="D108" s="9">
        <f>'PR-RAS'!E112</f>
        <v>6039.33</v>
      </c>
      <c r="E108" s="9">
        <v>0</v>
      </c>
      <c r="F108" s="9">
        <v>0</v>
      </c>
      <c r="G108" s="10">
        <f t="shared" si="2"/>
        <v>2839.7478999999998</v>
      </c>
      <c r="H108" s="10">
        <f t="shared" si="3"/>
        <v>0.37000000000080036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613.15</v>
      </c>
      <c r="D109" s="9">
        <f>'PR-RAS'!E113</f>
        <v>129.21</v>
      </c>
      <c r="E109" s="9">
        <v>0</v>
      </c>
      <c r="F109" s="9">
        <v>0</v>
      </c>
      <c r="G109" s="10">
        <f t="shared" si="2"/>
        <v>94.129559999999998</v>
      </c>
      <c r="H109" s="10">
        <f t="shared" si="3"/>
        <v>0.35999999999998522</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2558.56</v>
      </c>
      <c r="D110" s="9">
        <f>'PR-RAS'!E114</f>
        <v>0</v>
      </c>
      <c r="E110" s="9">
        <v>0</v>
      </c>
      <c r="F110" s="9">
        <v>0</v>
      </c>
      <c r="G110" s="10">
        <f t="shared" si="2"/>
        <v>278.88303999999999</v>
      </c>
      <c r="H110" s="10">
        <f t="shared" si="3"/>
        <v>0.44000000000005457</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11289.33</v>
      </c>
      <c r="D111" s="9">
        <f>'PR-RAS'!E115</f>
        <v>5910.12</v>
      </c>
      <c r="E111" s="9">
        <v>0</v>
      </c>
      <c r="F111" s="9">
        <v>0</v>
      </c>
      <c r="G111" s="10">
        <f t="shared" si="2"/>
        <v>2542.0527000000002</v>
      </c>
      <c r="H111" s="10">
        <f t="shared" si="3"/>
        <v>0.4499999999998181</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214978.47999999998</v>
      </c>
      <c r="D116" s="9">
        <f>'PR-RAS'!E120</f>
        <v>194065.81</v>
      </c>
      <c r="E116" s="9">
        <v>0</v>
      </c>
      <c r="F116" s="9">
        <v>0</v>
      </c>
      <c r="G116" s="10">
        <f t="shared" si="2"/>
        <v>69357.661500000002</v>
      </c>
      <c r="H116" s="10">
        <f t="shared" si="3"/>
        <v>0.66999999998370185</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70175.42</v>
      </c>
      <c r="D117" s="9">
        <f>'PR-RAS'!E121</f>
        <v>47195.32</v>
      </c>
      <c r="E117" s="9">
        <v>0</v>
      </c>
      <c r="F117" s="9">
        <v>0</v>
      </c>
      <c r="G117" s="10">
        <f t="shared" si="2"/>
        <v>19089.662960000001</v>
      </c>
      <c r="H117" s="10">
        <f t="shared" si="3"/>
        <v>0.73999999999796273</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144803.06</v>
      </c>
      <c r="D118" s="9">
        <f>'PR-RAS'!E122</f>
        <v>146870.49</v>
      </c>
      <c r="E118" s="9">
        <v>0</v>
      </c>
      <c r="F118" s="9">
        <v>0</v>
      </c>
      <c r="G118" s="10">
        <f t="shared" si="2"/>
        <v>51309.652679999999</v>
      </c>
      <c r="H118" s="10">
        <f t="shared" si="3"/>
        <v>0.54999999998835847</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44081.96</v>
      </c>
      <c r="D121" s="9">
        <f>'PR-RAS'!E125</f>
        <v>31619.82</v>
      </c>
      <c r="E121" s="9">
        <v>0</v>
      </c>
      <c r="F121" s="9">
        <v>0</v>
      </c>
      <c r="G121" s="10">
        <f t="shared" si="2"/>
        <v>12878.592000000001</v>
      </c>
      <c r="H121" s="10">
        <f t="shared" si="3"/>
        <v>0.22000000000116415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15137.4</v>
      </c>
      <c r="D122" s="9">
        <f>'PR-RAS'!E126</f>
        <v>12864.82</v>
      </c>
      <c r="E122" s="9">
        <v>0</v>
      </c>
      <c r="F122" s="9">
        <v>0</v>
      </c>
      <c r="G122" s="10">
        <f t="shared" si="2"/>
        <v>4944.9118399999998</v>
      </c>
      <c r="H122" s="10">
        <f t="shared" si="3"/>
        <v>0.57999999999992724</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15137.4</v>
      </c>
      <c r="D124" s="9">
        <f>'PR-RAS'!E128</f>
        <v>12864.82</v>
      </c>
      <c r="E124" s="9">
        <v>0</v>
      </c>
      <c r="F124" s="9">
        <v>0</v>
      </c>
      <c r="G124" s="10">
        <f t="shared" si="2"/>
        <v>5026.6459199999999</v>
      </c>
      <c r="H124" s="10">
        <f t="shared" si="3"/>
        <v>0.57999999999992724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28944.560000000001</v>
      </c>
      <c r="D125" s="9">
        <f>'PR-RAS'!E129</f>
        <v>18755</v>
      </c>
      <c r="E125" s="9">
        <v>0</v>
      </c>
      <c r="F125" s="9">
        <v>0</v>
      </c>
      <c r="G125" s="10">
        <f t="shared" si="2"/>
        <v>8240.3654399999996</v>
      </c>
      <c r="H125" s="10">
        <f t="shared" si="3"/>
        <v>0.43999999999869033</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28944.560000000001</v>
      </c>
      <c r="D127" s="9">
        <f>'PR-RAS'!E131</f>
        <v>18755</v>
      </c>
      <c r="E127" s="9">
        <v>0</v>
      </c>
      <c r="F127" s="9">
        <v>0</v>
      </c>
      <c r="G127" s="10">
        <f t="shared" si="2"/>
        <v>8373.2745599999998</v>
      </c>
      <c r="H127" s="10">
        <f t="shared" si="3"/>
        <v>0.43999999999869033</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121702.85999999999</v>
      </c>
      <c r="D136" s="9">
        <f>'PR-RAS'!E140</f>
        <v>67668.47</v>
      </c>
      <c r="E136" s="9">
        <v>0</v>
      </c>
      <c r="F136" s="9">
        <v>0</v>
      </c>
      <c r="G136" s="10">
        <f t="shared" si="4"/>
        <v>34700.373</v>
      </c>
      <c r="H136" s="10">
        <f t="shared" si="5"/>
        <v>0.61000000001513399</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444.93</v>
      </c>
      <c r="D137" s="9">
        <f>'PR-RAS'!E141</f>
        <v>45811.74</v>
      </c>
      <c r="E137" s="9">
        <v>0</v>
      </c>
      <c r="F137" s="9">
        <v>0</v>
      </c>
      <c r="G137" s="10">
        <f t="shared" si="4"/>
        <v>12521.303759999999</v>
      </c>
      <c r="H137" s="10">
        <f t="shared" si="5"/>
        <v>0.33000000000203045</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444.93</v>
      </c>
      <c r="D146" s="9">
        <f>'PR-RAS'!E150</f>
        <v>45811.74</v>
      </c>
      <c r="E146" s="9">
        <v>0</v>
      </c>
      <c r="F146" s="9">
        <v>0</v>
      </c>
      <c r="G146" s="10">
        <f t="shared" si="4"/>
        <v>13349.919449999998</v>
      </c>
      <c r="H146" s="10">
        <f t="shared" si="5"/>
        <v>0.33000000000203045</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121257.93</v>
      </c>
      <c r="D147" s="9">
        <f>'PR-RAS'!E151</f>
        <v>21856.73</v>
      </c>
      <c r="E147" s="9">
        <v>0</v>
      </c>
      <c r="F147" s="9">
        <v>0</v>
      </c>
      <c r="G147" s="10">
        <f t="shared" si="4"/>
        <v>24085.822939999995</v>
      </c>
      <c r="H147" s="10">
        <f t="shared" si="5"/>
        <v>0.34000000000742148</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1807585.55</v>
      </c>
      <c r="D148" s="9">
        <f>'PR-RAS'!E152</f>
        <v>2380538.71</v>
      </c>
      <c r="E148" s="9">
        <v>0</v>
      </c>
      <c r="F148" s="9">
        <v>0</v>
      </c>
      <c r="G148" s="10">
        <f t="shared" si="4"/>
        <v>965593.45658999996</v>
      </c>
      <c r="H148" s="10">
        <f t="shared" si="5"/>
        <v>0.73999999999068677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173488.63</v>
      </c>
      <c r="D149" s="9">
        <f>'PR-RAS'!E153</f>
        <v>233288.13</v>
      </c>
      <c r="E149" s="9">
        <v>0</v>
      </c>
      <c r="F149" s="9">
        <v>0</v>
      </c>
      <c r="G149" s="10">
        <f t="shared" si="4"/>
        <v>94729.603719999999</v>
      </c>
      <c r="H149" s="10">
        <f t="shared" si="5"/>
        <v>0.5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136320.73000000001</v>
      </c>
      <c r="D150" s="9">
        <f>'PR-RAS'!E154</f>
        <v>185490.95</v>
      </c>
      <c r="E150" s="9">
        <v>0</v>
      </c>
      <c r="F150" s="9">
        <v>0</v>
      </c>
      <c r="G150" s="10">
        <f t="shared" si="4"/>
        <v>75588.091870000004</v>
      </c>
      <c r="H150" s="10">
        <f t="shared" si="5"/>
        <v>0.31999999997788109</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136320.73000000001</v>
      </c>
      <c r="D151" s="9">
        <f>'PR-RAS'!E155</f>
        <v>185490.95</v>
      </c>
      <c r="E151" s="9">
        <v>0</v>
      </c>
      <c r="F151" s="9">
        <v>0</v>
      </c>
      <c r="G151" s="10">
        <f t="shared" si="4"/>
        <v>76095.394499999995</v>
      </c>
      <c r="H151" s="10">
        <f t="shared" si="5"/>
        <v>0.31999999997788109</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14456.54</v>
      </c>
      <c r="D155" s="9">
        <f>'PR-RAS'!E159</f>
        <v>16948.759999999998</v>
      </c>
      <c r="E155" s="9">
        <v>0</v>
      </c>
      <c r="F155" s="9">
        <v>0</v>
      </c>
      <c r="G155" s="10">
        <f t="shared" si="4"/>
        <v>7446.5252399999999</v>
      </c>
      <c r="H155" s="10">
        <f t="shared" si="5"/>
        <v>0.7000000000007276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22711.360000000001</v>
      </c>
      <c r="D156" s="9">
        <f>'PR-RAS'!E160</f>
        <v>30848.42</v>
      </c>
      <c r="E156" s="9">
        <v>0</v>
      </c>
      <c r="F156" s="9">
        <v>0</v>
      </c>
      <c r="G156" s="10">
        <f t="shared" si="4"/>
        <v>13083.270999999999</v>
      </c>
      <c r="H156" s="10">
        <f t="shared" si="5"/>
        <v>0.77999999999883585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22711.360000000001</v>
      </c>
      <c r="D158" s="9">
        <f>'PR-RAS'!E162</f>
        <v>30848.42</v>
      </c>
      <c r="E158" s="9">
        <v>0</v>
      </c>
      <c r="F158" s="9">
        <v>0</v>
      </c>
      <c r="G158" s="10">
        <f t="shared" si="4"/>
        <v>13252.0874</v>
      </c>
      <c r="H158" s="10">
        <f t="shared" si="5"/>
        <v>0.77999999999883585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598949.25999999989</v>
      </c>
      <c r="D160" s="9">
        <f>'PR-RAS'!E164</f>
        <v>832464.89999999991</v>
      </c>
      <c r="E160" s="9">
        <v>0</v>
      </c>
      <c r="F160" s="9">
        <v>0</v>
      </c>
      <c r="G160" s="10">
        <f t="shared" si="4"/>
        <v>359956.77053999994</v>
      </c>
      <c r="H160" s="10">
        <f t="shared" si="5"/>
        <v>0.35999999998603016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4675.46</v>
      </c>
      <c r="D161" s="9">
        <f>'PR-RAS'!E165</f>
        <v>4287.2</v>
      </c>
      <c r="E161" s="9">
        <v>0</v>
      </c>
      <c r="F161" s="9">
        <v>0</v>
      </c>
      <c r="G161" s="10">
        <f t="shared" si="4"/>
        <v>2119.9776000000002</v>
      </c>
      <c r="H161" s="10">
        <f t="shared" si="5"/>
        <v>0.65999999999985448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534.05999999999995</v>
      </c>
      <c r="D162" s="9">
        <f>'PR-RAS'!E166</f>
        <v>336.2</v>
      </c>
      <c r="E162" s="9">
        <v>0</v>
      </c>
      <c r="F162" s="9">
        <v>0</v>
      </c>
      <c r="G162" s="10">
        <f t="shared" si="4"/>
        <v>194.24006</v>
      </c>
      <c r="H162" s="10">
        <f t="shared" si="5"/>
        <v>0.25999999999993406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3236.4</v>
      </c>
      <c r="D163" s="9">
        <f>'PR-RAS'!E167</f>
        <v>3481</v>
      </c>
      <c r="E163" s="9">
        <v>0</v>
      </c>
      <c r="F163" s="9">
        <v>0</v>
      </c>
      <c r="G163" s="10">
        <f t="shared" si="4"/>
        <v>1652.1407999999999</v>
      </c>
      <c r="H163" s="10">
        <f t="shared" si="5"/>
        <v>0.40000000000009095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905</v>
      </c>
      <c r="D164" s="9">
        <f>'PR-RAS'!E168</f>
        <v>470</v>
      </c>
      <c r="E164" s="9">
        <v>0</v>
      </c>
      <c r="F164" s="9">
        <v>0</v>
      </c>
      <c r="G164" s="10">
        <f t="shared" si="4"/>
        <v>300.73500000000001</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60905.630000000005</v>
      </c>
      <c r="D166" s="9">
        <f>'PR-RAS'!E170</f>
        <v>68061.41</v>
      </c>
      <c r="E166" s="9">
        <v>0</v>
      </c>
      <c r="F166" s="9">
        <v>0</v>
      </c>
      <c r="G166" s="10">
        <f t="shared" si="4"/>
        <v>32509.694250000004</v>
      </c>
      <c r="H166" s="10">
        <f t="shared" si="5"/>
        <v>0.77999999999883585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8539.24</v>
      </c>
      <c r="D167" s="9">
        <f>'PR-RAS'!E171</f>
        <v>5374.93</v>
      </c>
      <c r="E167" s="9">
        <v>0</v>
      </c>
      <c r="F167" s="9">
        <v>0</v>
      </c>
      <c r="G167" s="10">
        <f t="shared" si="4"/>
        <v>3201.9906000000001</v>
      </c>
      <c r="H167" s="10">
        <f t="shared" si="5"/>
        <v>0.30999999999949068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50711.73</v>
      </c>
      <c r="D169" s="9">
        <f>'PR-RAS'!E173</f>
        <v>60824.62</v>
      </c>
      <c r="E169" s="9">
        <v>0</v>
      </c>
      <c r="F169" s="9">
        <v>0</v>
      </c>
      <c r="G169" s="10">
        <f t="shared" si="4"/>
        <v>28956.642960000001</v>
      </c>
      <c r="H169" s="10">
        <f t="shared" si="5"/>
        <v>0.64999999999417923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1347.16</v>
      </c>
      <c r="D170" s="9">
        <f>'PR-RAS'!E174</f>
        <v>1010.97</v>
      </c>
      <c r="E170" s="9">
        <v>0</v>
      </c>
      <c r="F170" s="9">
        <v>0</v>
      </c>
      <c r="G170" s="10">
        <f t="shared" si="4"/>
        <v>569.37790000000007</v>
      </c>
      <c r="H170" s="10">
        <f t="shared" si="5"/>
        <v>0.19000000000005457</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307.5</v>
      </c>
      <c r="D171" s="9">
        <f>'PR-RAS'!E175</f>
        <v>850.89</v>
      </c>
      <c r="E171" s="9">
        <v>0</v>
      </c>
      <c r="F171" s="9">
        <v>0</v>
      </c>
      <c r="G171" s="10">
        <f t="shared" si="4"/>
        <v>341.57760000000002</v>
      </c>
      <c r="H171" s="10">
        <f t="shared" si="5"/>
        <v>0.61000000000001364</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478514.27999999991</v>
      </c>
      <c r="D174" s="9">
        <f>'PR-RAS'!E178</f>
        <v>670169.90999999992</v>
      </c>
      <c r="E174" s="9">
        <v>0</v>
      </c>
      <c r="F174" s="9">
        <v>0</v>
      </c>
      <c r="G174" s="10">
        <f t="shared" si="4"/>
        <v>314661.75929999992</v>
      </c>
      <c r="H174" s="10">
        <f t="shared" si="5"/>
        <v>0.36999999999534339</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43767.82</v>
      </c>
      <c r="D175" s="9">
        <f>'PR-RAS'!E179</f>
        <v>29504.48</v>
      </c>
      <c r="E175" s="9">
        <v>0</v>
      </c>
      <c r="F175" s="9">
        <v>0</v>
      </c>
      <c r="G175" s="10">
        <f t="shared" si="4"/>
        <v>17883.15972</v>
      </c>
      <c r="H175" s="10">
        <f t="shared" si="5"/>
        <v>0.65999999999985448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257938.85</v>
      </c>
      <c r="D176" s="9">
        <f>'PR-RAS'!E180</f>
        <v>429827.05</v>
      </c>
      <c r="E176" s="9">
        <v>0</v>
      </c>
      <c r="F176" s="9">
        <v>0</v>
      </c>
      <c r="G176" s="10">
        <f t="shared" si="4"/>
        <v>195578.76624999999</v>
      </c>
      <c r="H176" s="10">
        <f t="shared" si="5"/>
        <v>0.1999999999825377</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11067</v>
      </c>
      <c r="D177" s="9">
        <f>'PR-RAS'!E181</f>
        <v>13948.67</v>
      </c>
      <c r="E177" s="9">
        <v>0</v>
      </c>
      <c r="F177" s="9">
        <v>0</v>
      </c>
      <c r="G177" s="10">
        <f t="shared" si="4"/>
        <v>6857.7238399999987</v>
      </c>
      <c r="H177" s="10">
        <f t="shared" si="5"/>
        <v>0.32999999999992724</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14411.29</v>
      </c>
      <c r="D178" s="9">
        <f>'PR-RAS'!E182</f>
        <v>16783.189999999999</v>
      </c>
      <c r="E178" s="9">
        <v>0</v>
      </c>
      <c r="F178" s="9">
        <v>0</v>
      </c>
      <c r="G178" s="10">
        <f t="shared" si="4"/>
        <v>8492.0475900000001</v>
      </c>
      <c r="H178" s="10">
        <f t="shared" si="5"/>
        <v>0.47999999999956344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60601</v>
      </c>
      <c r="D181" s="9">
        <f>'PR-RAS'!E185</f>
        <v>54406.83</v>
      </c>
      <c r="E181" s="9">
        <v>0</v>
      </c>
      <c r="F181" s="9">
        <v>0</v>
      </c>
      <c r="G181" s="10">
        <f t="shared" si="4"/>
        <v>30494.638800000001</v>
      </c>
      <c r="H181" s="10">
        <f t="shared" si="5"/>
        <v>0.16999999999825377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19885.29</v>
      </c>
      <c r="D182" s="9">
        <f>'PR-RAS'!E186</f>
        <v>22243.51</v>
      </c>
      <c r="E182" s="9">
        <v>0</v>
      </c>
      <c r="F182" s="9">
        <v>0</v>
      </c>
      <c r="G182" s="10">
        <f t="shared" si="4"/>
        <v>11651.38811</v>
      </c>
      <c r="H182" s="10">
        <f t="shared" si="5"/>
        <v>0.78000000000247383</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70843.03</v>
      </c>
      <c r="D183" s="9">
        <f>'PR-RAS'!E187</f>
        <v>103456.18</v>
      </c>
      <c r="E183" s="9">
        <v>0</v>
      </c>
      <c r="F183" s="9">
        <v>0</v>
      </c>
      <c r="G183" s="10">
        <f t="shared" si="4"/>
        <v>50551.48098</v>
      </c>
      <c r="H183" s="10">
        <f t="shared" si="5"/>
        <v>0.20999999999185093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54853.889999999992</v>
      </c>
      <c r="D190" s="9">
        <f>'PR-RAS'!E194</f>
        <v>89946.38</v>
      </c>
      <c r="E190" s="9">
        <v>0</v>
      </c>
      <c r="F190" s="9">
        <v>0</v>
      </c>
      <c r="G190" s="10">
        <f t="shared" si="4"/>
        <v>44367.116849999999</v>
      </c>
      <c r="H190" s="10">
        <f t="shared" si="5"/>
        <v>0.49000000001251465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24421.17</v>
      </c>
      <c r="D191" s="9">
        <f>'PR-RAS'!E195</f>
        <v>19545.62</v>
      </c>
      <c r="E191" s="9">
        <v>0</v>
      </c>
      <c r="F191" s="9">
        <v>0</v>
      </c>
      <c r="G191" s="10">
        <f t="shared" si="4"/>
        <v>12067.357899999999</v>
      </c>
      <c r="H191" s="10">
        <f t="shared" si="5"/>
        <v>0.5499999999992724</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4702.17</v>
      </c>
      <c r="D192" s="9">
        <f>'PR-RAS'!E196</f>
        <v>6973.96</v>
      </c>
      <c r="E192" s="9">
        <v>0</v>
      </c>
      <c r="F192" s="9">
        <v>0</v>
      </c>
      <c r="G192" s="10">
        <f t="shared" si="4"/>
        <v>3562.1671900000001</v>
      </c>
      <c r="H192" s="10">
        <f t="shared" si="5"/>
        <v>0.21000000000003638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8252.43</v>
      </c>
      <c r="D193" s="9">
        <f>'PR-RAS'!E197</f>
        <v>11253.97</v>
      </c>
      <c r="E193" s="9">
        <v>0</v>
      </c>
      <c r="F193" s="9">
        <v>0</v>
      </c>
      <c r="G193" s="10">
        <f t="shared" si="4"/>
        <v>5905.9910399999999</v>
      </c>
      <c r="H193" s="10">
        <f t="shared" si="5"/>
        <v>0.46000000000094587</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3</v>
      </c>
      <c r="D194" s="9">
        <f>'PR-RAS'!E198</f>
        <v>0</v>
      </c>
      <c r="E194" s="9">
        <v>0</v>
      </c>
      <c r="F194" s="9">
        <v>0</v>
      </c>
      <c r="G194" s="10">
        <f t="shared" ref="G194:G257" si="6">(B194/1000)*(C194*1+D194*2)</f>
        <v>0.57899999999999996</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2393.2399999999998</v>
      </c>
      <c r="D195" s="9">
        <f>'PR-RAS'!E199</f>
        <v>1784.11</v>
      </c>
      <c r="E195" s="9">
        <v>0</v>
      </c>
      <c r="F195" s="9">
        <v>0</v>
      </c>
      <c r="G195" s="10">
        <f t="shared" si="6"/>
        <v>1156.5232399999998</v>
      </c>
      <c r="H195" s="10">
        <f t="shared" si="7"/>
        <v>0.34999999999968168</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15081.88</v>
      </c>
      <c r="D197" s="9">
        <f>'PR-RAS'!E201</f>
        <v>50388.72</v>
      </c>
      <c r="E197" s="9">
        <v>0</v>
      </c>
      <c r="F197" s="9">
        <v>0</v>
      </c>
      <c r="G197" s="10">
        <f t="shared" si="6"/>
        <v>22708.426720000003</v>
      </c>
      <c r="H197" s="10">
        <f t="shared" si="7"/>
        <v>0.3999999999996362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19683.989999999998</v>
      </c>
      <c r="D198" s="9">
        <f>'PR-RAS'!E202</f>
        <v>24583.64</v>
      </c>
      <c r="E198" s="9">
        <v>0</v>
      </c>
      <c r="F198" s="9">
        <v>0</v>
      </c>
      <c r="G198" s="10">
        <f t="shared" si="6"/>
        <v>13563.700189999998</v>
      </c>
      <c r="H198" s="10">
        <f t="shared" si="7"/>
        <v>0.37000000000261934</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10698.03</v>
      </c>
      <c r="D204" s="9">
        <f>'PR-RAS'!E208</f>
        <v>18076.52</v>
      </c>
      <c r="E204" s="9">
        <v>0</v>
      </c>
      <c r="F204" s="9">
        <v>0</v>
      </c>
      <c r="G204" s="10">
        <f t="shared" si="6"/>
        <v>9510.76721</v>
      </c>
      <c r="H204" s="10">
        <f t="shared" si="7"/>
        <v>0.51000000000021828</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10698.03</v>
      </c>
      <c r="D206" s="9">
        <f>'PR-RAS'!E210</f>
        <v>18076.52</v>
      </c>
      <c r="E206" s="9">
        <v>0</v>
      </c>
      <c r="F206" s="9">
        <v>0</v>
      </c>
      <c r="G206" s="10">
        <f t="shared" si="6"/>
        <v>9604.4693499999994</v>
      </c>
      <c r="H206" s="10">
        <f t="shared" si="7"/>
        <v>0.51000000000021828</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8985.9599999999991</v>
      </c>
      <c r="D212" s="9">
        <f>'PR-RAS'!E216</f>
        <v>6507.12</v>
      </c>
      <c r="E212" s="9">
        <v>0</v>
      </c>
      <c r="F212" s="9">
        <v>0</v>
      </c>
      <c r="G212" s="10">
        <f t="shared" si="6"/>
        <v>4642.042199999999</v>
      </c>
      <c r="H212" s="10">
        <f t="shared" si="7"/>
        <v>0.16000000000076398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4631.32</v>
      </c>
      <c r="D213" s="9">
        <f>'PR-RAS'!E217</f>
        <v>3430.67</v>
      </c>
      <c r="E213" s="9">
        <v>0</v>
      </c>
      <c r="F213" s="9">
        <v>0</v>
      </c>
      <c r="G213" s="10">
        <f t="shared" si="6"/>
        <v>2436.4439199999997</v>
      </c>
      <c r="H213" s="10">
        <f t="shared" si="7"/>
        <v>0.6499999999996362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4.8499999999999996</v>
      </c>
      <c r="D215" s="9">
        <f>'PR-RAS'!E219</f>
        <v>0</v>
      </c>
      <c r="E215" s="9">
        <v>0</v>
      </c>
      <c r="F215" s="9">
        <v>0</v>
      </c>
      <c r="G215" s="10">
        <f t="shared" si="6"/>
        <v>1.0378999999999998</v>
      </c>
      <c r="H215" s="10">
        <f t="shared" si="7"/>
        <v>0.15000000000000036</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4349.79</v>
      </c>
      <c r="D216" s="9">
        <f>'PR-RAS'!E220</f>
        <v>3076.45</v>
      </c>
      <c r="E216" s="9">
        <v>0</v>
      </c>
      <c r="F216" s="9">
        <v>0</v>
      </c>
      <c r="G216" s="10">
        <f t="shared" si="6"/>
        <v>2258.0783499999998</v>
      </c>
      <c r="H216" s="10">
        <f t="shared" si="7"/>
        <v>0.65999999999985448</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38405.129999999997</v>
      </c>
      <c r="D217" s="9">
        <f>'PR-RAS'!E221</f>
        <v>18901.48</v>
      </c>
      <c r="E217" s="9">
        <v>0</v>
      </c>
      <c r="F217" s="9">
        <v>0</v>
      </c>
      <c r="G217" s="10">
        <f t="shared" si="6"/>
        <v>16460.94744</v>
      </c>
      <c r="H217" s="10">
        <f t="shared" si="7"/>
        <v>0.6099999999969441</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4881.4799999999996</v>
      </c>
      <c r="E218" s="9">
        <v>0</v>
      </c>
      <c r="F218" s="9">
        <v>0</v>
      </c>
      <c r="G218" s="10">
        <f t="shared" si="6"/>
        <v>2118.56232</v>
      </c>
      <c r="H218" s="10">
        <f t="shared" si="7"/>
        <v>0.47999999999956344</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4881.4799999999996</v>
      </c>
      <c r="E220" s="9">
        <v>0</v>
      </c>
      <c r="F220" s="9">
        <v>0</v>
      </c>
      <c r="G220" s="10">
        <f t="shared" si="6"/>
        <v>2138.0882399999996</v>
      </c>
      <c r="H220" s="10">
        <f t="shared" si="7"/>
        <v>0.47999999999956344</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38405.129999999997</v>
      </c>
      <c r="D221" s="9">
        <f>'PR-RAS'!E225</f>
        <v>14020</v>
      </c>
      <c r="E221" s="9">
        <v>0</v>
      </c>
      <c r="F221" s="9">
        <v>0</v>
      </c>
      <c r="G221" s="10">
        <f t="shared" si="6"/>
        <v>14617.928600000001</v>
      </c>
      <c r="H221" s="10">
        <f t="shared" si="7"/>
        <v>0.12999999999738066</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38405.129999999997</v>
      </c>
      <c r="D223" s="9">
        <f>'PR-RAS'!E227</f>
        <v>14020</v>
      </c>
      <c r="E223" s="9">
        <v>0</v>
      </c>
      <c r="F223" s="9">
        <v>0</v>
      </c>
      <c r="G223" s="10">
        <f t="shared" si="6"/>
        <v>14750.818860000001</v>
      </c>
      <c r="H223" s="10">
        <f t="shared" si="7"/>
        <v>0.12999999999738066</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466204.01</v>
      </c>
      <c r="D226" s="9">
        <f>'PR-RAS'!E230</f>
        <v>699278.15</v>
      </c>
      <c r="E226" s="9">
        <v>0</v>
      </c>
      <c r="F226" s="9">
        <v>0</v>
      </c>
      <c r="G226" s="10">
        <f t="shared" si="6"/>
        <v>419571.06975000002</v>
      </c>
      <c r="H226" s="10">
        <f t="shared" si="7"/>
        <v>0.16000000003259629</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5059.93</v>
      </c>
      <c r="D233" s="9">
        <f>'PR-RAS'!E237</f>
        <v>5039.1499999999996</v>
      </c>
      <c r="E233" s="9">
        <v>0</v>
      </c>
      <c r="F233" s="9">
        <v>0</v>
      </c>
      <c r="G233" s="10">
        <f t="shared" si="6"/>
        <v>3512.06936</v>
      </c>
      <c r="H233" s="10">
        <f t="shared" si="7"/>
        <v>0.21999999999934516</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5059.93</v>
      </c>
      <c r="D234" s="9">
        <f>'PR-RAS'!E238</f>
        <v>5039.1499999999996</v>
      </c>
      <c r="E234" s="9">
        <v>0</v>
      </c>
      <c r="F234" s="9">
        <v>0</v>
      </c>
      <c r="G234" s="10">
        <f t="shared" si="6"/>
        <v>3527.20759</v>
      </c>
      <c r="H234" s="10">
        <f t="shared" si="7"/>
        <v>0.21999999999934516</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19782.72</v>
      </c>
      <c r="D242" s="9">
        <f>'PR-RAS'!E246</f>
        <v>50000</v>
      </c>
      <c r="E242" s="9">
        <v>0</v>
      </c>
      <c r="F242" s="9">
        <v>0</v>
      </c>
      <c r="G242" s="10">
        <f t="shared" si="6"/>
        <v>28867.63552</v>
      </c>
      <c r="H242" s="10">
        <f t="shared" si="7"/>
        <v>0.27999999999883585</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19782.72</v>
      </c>
      <c r="D243" s="9">
        <f>'PR-RAS'!E247</f>
        <v>0</v>
      </c>
      <c r="E243" s="9">
        <v>0</v>
      </c>
      <c r="F243" s="9">
        <v>0</v>
      </c>
      <c r="G243" s="10">
        <f t="shared" si="6"/>
        <v>4787.41824</v>
      </c>
      <c r="H243" s="10">
        <f t="shared" si="7"/>
        <v>0.27999999999883585</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50000</v>
      </c>
      <c r="E244" s="9">
        <v>0</v>
      </c>
      <c r="F244" s="9">
        <v>0</v>
      </c>
      <c r="G244" s="10">
        <f t="shared" si="6"/>
        <v>24300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441361.36</v>
      </c>
      <c r="D246" s="9">
        <f>'PR-RAS'!E250</f>
        <v>644239</v>
      </c>
      <c r="E246" s="9">
        <v>0</v>
      </c>
      <c r="F246" s="9">
        <v>0</v>
      </c>
      <c r="G246" s="10">
        <f t="shared" si="6"/>
        <v>423810.64319999993</v>
      </c>
      <c r="H246" s="10">
        <f t="shared" si="7"/>
        <v>0.35999999998603016</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441361.36</v>
      </c>
      <c r="D247" s="9">
        <f>'PR-RAS'!E251</f>
        <v>644239</v>
      </c>
      <c r="E247" s="9">
        <v>0</v>
      </c>
      <c r="F247" s="9">
        <v>0</v>
      </c>
      <c r="G247" s="10">
        <f t="shared" si="6"/>
        <v>425540.48255999997</v>
      </c>
      <c r="H247" s="10">
        <f t="shared" si="7"/>
        <v>0.35999999998603016</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37530.270000000004</v>
      </c>
      <c r="D258" s="9">
        <f>'PR-RAS'!E262</f>
        <v>71868.179999999993</v>
      </c>
      <c r="E258" s="9">
        <v>0</v>
      </c>
      <c r="F258" s="9">
        <v>0</v>
      </c>
      <c r="G258" s="10">
        <f t="shared" ref="G258:G321" si="8">(B258/1000)*(C258*1+D258*2)</f>
        <v>46585.523910000004</v>
      </c>
      <c r="H258" s="10">
        <f t="shared" ref="H258:H321" si="9">ABS(C258-ROUND(C258,0))+ABS(D258-ROUND(D258,0))</f>
        <v>0.44999999999708962</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37530.270000000004</v>
      </c>
      <c r="D265" s="9">
        <f>'PR-RAS'!E269</f>
        <v>71868.179999999993</v>
      </c>
      <c r="E265" s="9">
        <v>0</v>
      </c>
      <c r="F265" s="9">
        <v>0</v>
      </c>
      <c r="G265" s="10">
        <f t="shared" si="8"/>
        <v>47854.390320000006</v>
      </c>
      <c r="H265" s="10">
        <f t="shared" si="9"/>
        <v>0.44999999999708962</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19918.41</v>
      </c>
      <c r="D266" s="9">
        <f>'PR-RAS'!E270</f>
        <v>50282.5</v>
      </c>
      <c r="E266" s="9">
        <v>0</v>
      </c>
      <c r="F266" s="9">
        <v>0</v>
      </c>
      <c r="G266" s="10">
        <f t="shared" si="8"/>
        <v>31928.103650000001</v>
      </c>
      <c r="H266" s="10">
        <f t="shared" si="9"/>
        <v>0.90999999999985448</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17611.86</v>
      </c>
      <c r="D267" s="9">
        <f>'PR-RAS'!E271</f>
        <v>21585.68</v>
      </c>
      <c r="E267" s="9">
        <v>0</v>
      </c>
      <c r="F267" s="9">
        <v>0</v>
      </c>
      <c r="G267" s="10">
        <f t="shared" si="8"/>
        <v>16168.336520000001</v>
      </c>
      <c r="H267" s="10">
        <f t="shared" si="9"/>
        <v>0.45999999999912689</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473324.26</v>
      </c>
      <c r="D269" s="9">
        <f>'PR-RAS'!E273</f>
        <v>500154.23</v>
      </c>
      <c r="E269" s="9">
        <v>0</v>
      </c>
      <c r="F269" s="9">
        <v>0</v>
      </c>
      <c r="G269" s="10">
        <f t="shared" si="8"/>
        <v>394933.56896</v>
      </c>
      <c r="H269" s="10">
        <f t="shared" si="9"/>
        <v>0.48999999999068677</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311697.58</v>
      </c>
      <c r="D270" s="9">
        <f>'PR-RAS'!E274</f>
        <v>422608.91</v>
      </c>
      <c r="E270" s="9">
        <v>0</v>
      </c>
      <c r="F270" s="9">
        <v>0</v>
      </c>
      <c r="G270" s="10">
        <f t="shared" si="8"/>
        <v>311210.2426</v>
      </c>
      <c r="H270" s="10">
        <f t="shared" si="9"/>
        <v>0.51000000000931323</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311697.58</v>
      </c>
      <c r="D271" s="9">
        <f>'PR-RAS'!E275</f>
        <v>422608.91</v>
      </c>
      <c r="E271" s="9">
        <v>0</v>
      </c>
      <c r="F271" s="9">
        <v>0</v>
      </c>
      <c r="G271" s="10">
        <f t="shared" si="8"/>
        <v>312367.158</v>
      </c>
      <c r="H271" s="10">
        <f t="shared" si="9"/>
        <v>0.51000000000931323</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12307.43</v>
      </c>
      <c r="D279" s="9">
        <f>'PR-RAS'!E283</f>
        <v>20386.560000000001</v>
      </c>
      <c r="E279" s="9">
        <v>0</v>
      </c>
      <c r="F279" s="9">
        <v>0</v>
      </c>
      <c r="G279" s="10">
        <f t="shared" si="8"/>
        <v>14756.392900000003</v>
      </c>
      <c r="H279" s="10">
        <f t="shared" si="9"/>
        <v>0.86999999999898137</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12307.43</v>
      </c>
      <c r="D284" s="9">
        <f>'PR-RAS'!E288</f>
        <v>20386.560000000001</v>
      </c>
      <c r="E284" s="9">
        <v>0</v>
      </c>
      <c r="F284" s="9">
        <v>0</v>
      </c>
      <c r="G284" s="10">
        <f t="shared" si="8"/>
        <v>15021.79565</v>
      </c>
      <c r="H284" s="10">
        <f t="shared" si="9"/>
        <v>0.86999999999898137</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149319.25</v>
      </c>
      <c r="D285" s="9">
        <f>'PR-RAS'!E289</f>
        <v>57158.76</v>
      </c>
      <c r="E285" s="9">
        <v>0</v>
      </c>
      <c r="F285" s="9">
        <v>0</v>
      </c>
      <c r="G285" s="10">
        <f t="shared" si="8"/>
        <v>74872.842680000002</v>
      </c>
      <c r="H285" s="10">
        <f t="shared" si="9"/>
        <v>0.48999999999796273</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149319.25</v>
      </c>
      <c r="D286" s="9">
        <f>'PR-RAS'!E290</f>
        <v>57158.76</v>
      </c>
      <c r="E286" s="9">
        <v>0</v>
      </c>
      <c r="F286" s="9">
        <v>0</v>
      </c>
      <c r="G286" s="10">
        <f t="shared" si="8"/>
        <v>75136.479449999999</v>
      </c>
      <c r="H286" s="10">
        <f t="shared" si="9"/>
        <v>0.48999999999796273</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1807585.55</v>
      </c>
      <c r="D295" s="9">
        <f>'PR-RAS'!E299</f>
        <v>2380538.71</v>
      </c>
      <c r="E295" s="9">
        <v>0</v>
      </c>
      <c r="F295" s="9">
        <v>0</v>
      </c>
      <c r="G295" s="10">
        <f t="shared" si="8"/>
        <v>1931186.9131799999</v>
      </c>
      <c r="H295" s="10">
        <f t="shared" si="9"/>
        <v>0.73999999999068677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1505669.3299999998</v>
      </c>
      <c r="D296" s="9">
        <f>'PR-RAS'!E300</f>
        <v>2595183.9299999997</v>
      </c>
      <c r="E296" s="9">
        <v>0</v>
      </c>
      <c r="F296" s="9">
        <v>0</v>
      </c>
      <c r="G296" s="10">
        <f t="shared" si="8"/>
        <v>1975330.9710499998</v>
      </c>
      <c r="H296" s="10">
        <f t="shared" si="9"/>
        <v>0.40000000013969839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606737.43999999994</v>
      </c>
      <c r="D298" s="9">
        <f>'PR-RAS'!E302</f>
        <v>344426.04</v>
      </c>
      <c r="E298" s="9">
        <v>0</v>
      </c>
      <c r="F298" s="9">
        <v>0</v>
      </c>
      <c r="G298" s="10">
        <f t="shared" si="8"/>
        <v>384790.08743999997</v>
      </c>
      <c r="H298" s="10">
        <f t="shared" si="9"/>
        <v>0.47999999992316589</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119043.06</v>
      </c>
      <c r="D300" s="9">
        <f>'PR-RAS'!E304</f>
        <v>93067.23</v>
      </c>
      <c r="E300" s="9">
        <v>0</v>
      </c>
      <c r="F300" s="9">
        <v>0</v>
      </c>
      <c r="G300" s="10">
        <f t="shared" si="8"/>
        <v>91248.078479999996</v>
      </c>
      <c r="H300" s="10">
        <f t="shared" si="9"/>
        <v>0.28999999999359716</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300162.46000000002</v>
      </c>
      <c r="D303" s="9">
        <f>'PR-RAS'!E308</f>
        <v>522515.26999999996</v>
      </c>
      <c r="E303" s="9">
        <v>0</v>
      </c>
      <c r="F303" s="9">
        <v>0</v>
      </c>
      <c r="G303" s="10">
        <f t="shared" si="8"/>
        <v>406248.28599999996</v>
      </c>
      <c r="H303" s="10">
        <f t="shared" si="9"/>
        <v>0.72999999998137355</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299735.2</v>
      </c>
      <c r="D304" s="9">
        <f>'PR-RAS'!E309</f>
        <v>522408.85</v>
      </c>
      <c r="E304" s="9">
        <v>0</v>
      </c>
      <c r="F304" s="9">
        <v>0</v>
      </c>
      <c r="G304" s="10">
        <f t="shared" si="8"/>
        <v>407399.52869999997</v>
      </c>
      <c r="H304" s="10">
        <f t="shared" si="9"/>
        <v>0.3500000000349246</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299735.2</v>
      </c>
      <c r="D305" s="9">
        <f>'PR-RAS'!E310</f>
        <v>522408.85</v>
      </c>
      <c r="E305" s="9">
        <v>0</v>
      </c>
      <c r="F305" s="9">
        <v>0</v>
      </c>
      <c r="G305" s="10">
        <f t="shared" si="8"/>
        <v>408744.08159999998</v>
      </c>
      <c r="H305" s="10">
        <f t="shared" si="9"/>
        <v>0.3500000000349246</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299735.2</v>
      </c>
      <c r="D306" s="9">
        <f>'PR-RAS'!E311</f>
        <v>522408.85</v>
      </c>
      <c r="E306" s="9">
        <v>0</v>
      </c>
      <c r="F306" s="9">
        <v>0</v>
      </c>
      <c r="G306" s="10">
        <f t="shared" si="8"/>
        <v>410088.63449999999</v>
      </c>
      <c r="H306" s="10">
        <f t="shared" si="9"/>
        <v>0.3500000000349246</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427.26</v>
      </c>
      <c r="D316" s="9">
        <f>'PR-RAS'!E321</f>
        <v>106.42</v>
      </c>
      <c r="E316" s="9">
        <v>0</v>
      </c>
      <c r="F316" s="9">
        <v>0</v>
      </c>
      <c r="G316" s="10">
        <f t="shared" si="8"/>
        <v>201.63150000000002</v>
      </c>
      <c r="H316" s="10">
        <f t="shared" si="9"/>
        <v>0.67999999999999261</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427.26</v>
      </c>
      <c r="D317" s="9">
        <f>'PR-RAS'!E322</f>
        <v>106.42</v>
      </c>
      <c r="E317" s="9">
        <v>0</v>
      </c>
      <c r="F317" s="9">
        <v>0</v>
      </c>
      <c r="G317" s="10">
        <f t="shared" si="8"/>
        <v>202.27160000000001</v>
      </c>
      <c r="H317" s="10">
        <f t="shared" si="9"/>
        <v>0.67999999999999261</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427.26</v>
      </c>
      <c r="D318" s="9">
        <f>'PR-RAS'!E323</f>
        <v>106.42</v>
      </c>
      <c r="E318" s="9">
        <v>0</v>
      </c>
      <c r="F318" s="9">
        <v>0</v>
      </c>
      <c r="G318" s="10">
        <f t="shared" si="8"/>
        <v>202.9117</v>
      </c>
      <c r="H318" s="10">
        <f t="shared" si="9"/>
        <v>0.67999999999999261</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1990658.8800000001</v>
      </c>
      <c r="D355" s="9">
        <f>'PR-RAS'!E360</f>
        <v>3686604.4400000004</v>
      </c>
      <c r="E355" s="9">
        <v>0</v>
      </c>
      <c r="F355" s="9">
        <v>0</v>
      </c>
      <c r="G355" s="10">
        <f t="shared" si="10"/>
        <v>3314809.1870400002</v>
      </c>
      <c r="H355" s="10">
        <f t="shared" si="11"/>
        <v>0.56000000028871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739946.62</v>
      </c>
      <c r="D356" s="9">
        <f>'PR-RAS'!E361</f>
        <v>136261.29</v>
      </c>
      <c r="E356" s="9">
        <v>0</v>
      </c>
      <c r="F356" s="9">
        <v>0</v>
      </c>
      <c r="G356" s="10">
        <f t="shared" si="10"/>
        <v>359426.56599999999</v>
      </c>
      <c r="H356" s="10">
        <f t="shared" si="11"/>
        <v>0.67000000001280569</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372472.67</v>
      </c>
      <c r="D357" s="9">
        <f>'PR-RAS'!E362</f>
        <v>63425.62</v>
      </c>
      <c r="E357" s="9">
        <v>0</v>
      </c>
      <c r="F357" s="9">
        <v>0</v>
      </c>
      <c r="G357" s="10">
        <f t="shared" si="10"/>
        <v>177759.31195999999</v>
      </c>
      <c r="H357" s="10">
        <f t="shared" si="11"/>
        <v>0.7100000000136788</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372472.67</v>
      </c>
      <c r="D358" s="9">
        <f>'PR-RAS'!E363</f>
        <v>63425.62</v>
      </c>
      <c r="E358" s="9">
        <v>0</v>
      </c>
      <c r="F358" s="9">
        <v>0</v>
      </c>
      <c r="G358" s="10">
        <f t="shared" si="10"/>
        <v>178258.63586999997</v>
      </c>
      <c r="H358" s="10">
        <f t="shared" si="11"/>
        <v>0.7100000000136788</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367473.95</v>
      </c>
      <c r="D361" s="9">
        <f>'PR-RAS'!E366</f>
        <v>72835.67</v>
      </c>
      <c r="E361" s="9">
        <v>0</v>
      </c>
      <c r="F361" s="9">
        <v>0</v>
      </c>
      <c r="G361" s="10">
        <f t="shared" si="10"/>
        <v>184732.30439999999</v>
      </c>
      <c r="H361" s="10">
        <f t="shared" si="11"/>
        <v>0.3799999999901047</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367473.95</v>
      </c>
      <c r="D365" s="9">
        <f>'PR-RAS'!E370</f>
        <v>72835.67</v>
      </c>
      <c r="E365" s="9">
        <v>0</v>
      </c>
      <c r="F365" s="9">
        <v>0</v>
      </c>
      <c r="G365" s="10">
        <f t="shared" si="10"/>
        <v>186784.88556</v>
      </c>
      <c r="H365" s="10">
        <f t="shared" si="11"/>
        <v>0.3799999999901047</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818482.93</v>
      </c>
      <c r="D368" s="9">
        <f>'PR-RAS'!E373</f>
        <v>3315725.14</v>
      </c>
      <c r="E368" s="9">
        <v>0</v>
      </c>
      <c r="F368" s="9">
        <v>0</v>
      </c>
      <c r="G368" s="10">
        <f t="shared" si="10"/>
        <v>2734125.48807</v>
      </c>
      <c r="H368" s="10">
        <f t="shared" si="11"/>
        <v>0.21000000007916242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668265.27</v>
      </c>
      <c r="D369" s="9">
        <f>'PR-RAS'!E374</f>
        <v>3019838.95</v>
      </c>
      <c r="E369" s="9">
        <v>0</v>
      </c>
      <c r="F369" s="9">
        <v>0</v>
      </c>
      <c r="G369" s="10">
        <f t="shared" si="10"/>
        <v>2468523.0865599997</v>
      </c>
      <c r="H369" s="10">
        <f t="shared" si="11"/>
        <v>0.31999999983236194</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457976.16</v>
      </c>
      <c r="D371" s="9">
        <f>'PR-RAS'!E376</f>
        <v>2910844.25</v>
      </c>
      <c r="E371" s="9">
        <v>0</v>
      </c>
      <c r="F371" s="9">
        <v>0</v>
      </c>
      <c r="G371" s="10">
        <f t="shared" si="10"/>
        <v>2323475.9242000002</v>
      </c>
      <c r="H371" s="10">
        <f t="shared" si="11"/>
        <v>0.40999999997438863</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176341.36</v>
      </c>
      <c r="D372" s="9">
        <f>'PR-RAS'!E377</f>
        <v>0</v>
      </c>
      <c r="E372" s="9">
        <v>0</v>
      </c>
      <c r="F372" s="9">
        <v>0</v>
      </c>
      <c r="G372" s="10">
        <f t="shared" si="10"/>
        <v>65422.644559999993</v>
      </c>
      <c r="H372" s="10">
        <f t="shared" si="11"/>
        <v>0.35999999998603016</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33947.75</v>
      </c>
      <c r="D373" s="9">
        <f>'PR-RAS'!E378</f>
        <v>108994.7</v>
      </c>
      <c r="E373" s="9">
        <v>0</v>
      </c>
      <c r="F373" s="9">
        <v>0</v>
      </c>
      <c r="G373" s="10">
        <f t="shared" si="10"/>
        <v>93720.6198</v>
      </c>
      <c r="H373" s="10">
        <f t="shared" si="11"/>
        <v>0.55000000000291038</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147717.66</v>
      </c>
      <c r="D374" s="9">
        <f>'PR-RAS'!E379</f>
        <v>277167.44</v>
      </c>
      <c r="E374" s="9">
        <v>0</v>
      </c>
      <c r="F374" s="9">
        <v>0</v>
      </c>
      <c r="G374" s="10">
        <f t="shared" si="10"/>
        <v>261865.59742000001</v>
      </c>
      <c r="H374" s="10">
        <f t="shared" si="11"/>
        <v>0.77999999999883585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2025</v>
      </c>
      <c r="D375" s="9">
        <f>'PR-RAS'!E380</f>
        <v>1161.5</v>
      </c>
      <c r="E375" s="9">
        <v>0</v>
      </c>
      <c r="F375" s="9">
        <v>0</v>
      </c>
      <c r="G375" s="10">
        <f t="shared" si="10"/>
        <v>1626.152</v>
      </c>
      <c r="H375" s="10">
        <f t="shared" si="11"/>
        <v>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1310</v>
      </c>
      <c r="D376" s="9">
        <f>'PR-RAS'!E381</f>
        <v>0</v>
      </c>
      <c r="E376" s="9">
        <v>0</v>
      </c>
      <c r="F376" s="9">
        <v>0</v>
      </c>
      <c r="G376" s="10">
        <f t="shared" si="10"/>
        <v>491.25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5362.29</v>
      </c>
      <c r="D377" s="9">
        <f>'PR-RAS'!E382</f>
        <v>5350</v>
      </c>
      <c r="E377" s="9">
        <v>0</v>
      </c>
      <c r="F377" s="9">
        <v>0</v>
      </c>
      <c r="G377" s="10">
        <f t="shared" si="10"/>
        <v>6039.4210400000002</v>
      </c>
      <c r="H377" s="10">
        <f t="shared" si="11"/>
        <v>0.28999999999996362</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28252.76</v>
      </c>
      <c r="E379" s="9">
        <v>0</v>
      </c>
      <c r="F379" s="9">
        <v>0</v>
      </c>
      <c r="G379" s="10">
        <f t="shared" si="10"/>
        <v>21359.08656</v>
      </c>
      <c r="H379" s="10">
        <f t="shared" si="11"/>
        <v>0.24000000000160071</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139020.37</v>
      </c>
      <c r="D381" s="9">
        <f>'PR-RAS'!E386</f>
        <v>242403.18</v>
      </c>
      <c r="E381" s="9">
        <v>0</v>
      </c>
      <c r="F381" s="9">
        <v>0</v>
      </c>
      <c r="G381" s="10">
        <f t="shared" si="10"/>
        <v>237054.1574</v>
      </c>
      <c r="H381" s="10">
        <f t="shared" si="11"/>
        <v>0.54999999998835847</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2500</v>
      </c>
      <c r="D396" s="9">
        <f>'PR-RAS'!E401</f>
        <v>18718.75</v>
      </c>
      <c r="E396" s="9">
        <v>0</v>
      </c>
      <c r="F396" s="9">
        <v>0</v>
      </c>
      <c r="G396" s="10">
        <f t="shared" si="12"/>
        <v>15775.3125</v>
      </c>
      <c r="H396" s="10">
        <f t="shared" si="13"/>
        <v>0.25</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2500</v>
      </c>
      <c r="D400" s="9">
        <f>'PR-RAS'!E405</f>
        <v>18718.75</v>
      </c>
      <c r="E400" s="9">
        <v>0</v>
      </c>
      <c r="F400" s="9">
        <v>0</v>
      </c>
      <c r="G400" s="10">
        <f t="shared" si="12"/>
        <v>15935.0625</v>
      </c>
      <c r="H400" s="10">
        <f t="shared" si="13"/>
        <v>0.25</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432229.33</v>
      </c>
      <c r="D407" s="9">
        <f>'PR-RAS'!E412</f>
        <v>234618.01</v>
      </c>
      <c r="E407" s="9">
        <v>0</v>
      </c>
      <c r="F407" s="9">
        <v>0</v>
      </c>
      <c r="G407" s="10">
        <f t="shared" si="12"/>
        <v>365994.93210000003</v>
      </c>
      <c r="H407" s="10">
        <f t="shared" si="13"/>
        <v>0.34000000002561137</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432229.33</v>
      </c>
      <c r="D408" s="9">
        <f>'PR-RAS'!E413</f>
        <v>234618.01</v>
      </c>
      <c r="E408" s="9">
        <v>0</v>
      </c>
      <c r="F408" s="9">
        <v>0</v>
      </c>
      <c r="G408" s="10">
        <f t="shared" si="12"/>
        <v>366896.39744999999</v>
      </c>
      <c r="H408" s="10">
        <f t="shared" si="13"/>
        <v>0.34000000002561137</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1690496.4200000002</v>
      </c>
      <c r="D413" s="9">
        <f>'PR-RAS'!E418</f>
        <v>3164089.1700000004</v>
      </c>
      <c r="E413" s="9">
        <v>0</v>
      </c>
      <c r="F413" s="9">
        <v>0</v>
      </c>
      <c r="G413" s="10">
        <f t="shared" si="12"/>
        <v>3303694.0011200001</v>
      </c>
      <c r="H413" s="10">
        <f t="shared" si="13"/>
        <v>0.59000000054948032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177556.81</v>
      </c>
      <c r="D416" s="9">
        <f>'PR-RAS'!E421</f>
        <v>0</v>
      </c>
      <c r="E416" s="9">
        <v>0</v>
      </c>
      <c r="F416" s="9">
        <v>0</v>
      </c>
      <c r="G416" s="10">
        <f t="shared" si="12"/>
        <v>73686.076149999994</v>
      </c>
      <c r="H416" s="10">
        <f t="shared" si="13"/>
        <v>0.19000000000232831</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3613417.34</v>
      </c>
      <c r="D417" s="9">
        <f>'PR-RAS'!E422</f>
        <v>5498237.9099999992</v>
      </c>
      <c r="E417" s="9">
        <v>0</v>
      </c>
      <c r="F417" s="9">
        <v>0</v>
      </c>
      <c r="G417" s="10">
        <f t="shared" si="12"/>
        <v>6077715.5545599991</v>
      </c>
      <c r="H417" s="10">
        <f t="shared" si="13"/>
        <v>0.43000000063329935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3798244.43</v>
      </c>
      <c r="D418" s="9">
        <f>'PR-RAS'!E423</f>
        <v>6067143.1500000004</v>
      </c>
      <c r="E418" s="9">
        <v>0</v>
      </c>
      <c r="F418" s="9">
        <v>0</v>
      </c>
      <c r="G418" s="10">
        <f t="shared" si="12"/>
        <v>6643865.3144100001</v>
      </c>
      <c r="H418" s="10">
        <f t="shared" si="13"/>
        <v>0.58000000054016709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184827.09000000032</v>
      </c>
      <c r="D420" s="9">
        <f>'PR-RAS'!E425</f>
        <v>568905.24000000115</v>
      </c>
      <c r="E420" s="9">
        <v>0</v>
      </c>
      <c r="F420" s="9">
        <v>0</v>
      </c>
      <c r="G420" s="10">
        <f t="shared" si="12"/>
        <v>554185.14183000103</v>
      </c>
      <c r="H420" s="10">
        <f t="shared" si="13"/>
        <v>0.33000000147148967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606737.43999999994</v>
      </c>
      <c r="D421" s="9">
        <f>'PR-RAS'!E426</f>
        <v>344426.04</v>
      </c>
      <c r="E421" s="9">
        <v>0</v>
      </c>
      <c r="F421" s="9">
        <v>0</v>
      </c>
      <c r="G421" s="10">
        <f t="shared" si="12"/>
        <v>544147.59840000002</v>
      </c>
      <c r="H421" s="10">
        <f t="shared" si="13"/>
        <v>0.47999999992316589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296599.87</v>
      </c>
      <c r="D423" s="9">
        <f>'PR-RAS'!E428</f>
        <v>93067.23</v>
      </c>
      <c r="E423" s="9">
        <v>0</v>
      </c>
      <c r="F423" s="9">
        <v>0</v>
      </c>
      <c r="G423" s="10">
        <f t="shared" si="12"/>
        <v>203713.88725999999</v>
      </c>
      <c r="H423" s="10">
        <f t="shared" si="13"/>
        <v>0.36000000000058208</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873454.62</v>
      </c>
      <c r="E424" s="9">
        <v>0</v>
      </c>
      <c r="F424" s="9">
        <v>0</v>
      </c>
      <c r="G424" s="10">
        <f t="shared" si="12"/>
        <v>738942.60852000001</v>
      </c>
      <c r="H424" s="10">
        <f t="shared" si="13"/>
        <v>0.38000000000465661</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873454.62</v>
      </c>
      <c r="E485" s="9">
        <v>0</v>
      </c>
      <c r="F485" s="9">
        <v>0</v>
      </c>
      <c r="G485" s="10">
        <f t="shared" si="14"/>
        <v>845504.07215999998</v>
      </c>
      <c r="H485" s="10">
        <f t="shared" si="15"/>
        <v>0.38000000000465661</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873454.62</v>
      </c>
      <c r="E491" s="9">
        <v>0</v>
      </c>
      <c r="F491" s="9">
        <v>0</v>
      </c>
      <c r="G491" s="10">
        <f t="shared" si="14"/>
        <v>855985.52760000003</v>
      </c>
      <c r="H491" s="10">
        <f t="shared" si="15"/>
        <v>0.38000000000465661</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873454.62</v>
      </c>
      <c r="E492" s="9">
        <v>0</v>
      </c>
      <c r="F492" s="9">
        <v>0</v>
      </c>
      <c r="G492" s="10">
        <f t="shared" si="14"/>
        <v>857732.43683999998</v>
      </c>
      <c r="H492" s="10">
        <f t="shared" si="15"/>
        <v>0.38000000000465661</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77484.31</v>
      </c>
      <c r="D529" s="9">
        <f>'PR-RAS'!E535</f>
        <v>90251.56</v>
      </c>
      <c r="E529" s="9">
        <v>0</v>
      </c>
      <c r="F529" s="9">
        <v>0</v>
      </c>
      <c r="G529" s="10">
        <f t="shared" si="16"/>
        <v>136217.36304</v>
      </c>
      <c r="H529" s="10">
        <f t="shared" si="17"/>
        <v>0.75</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77484.31</v>
      </c>
      <c r="D591" s="9">
        <f>'PR-RAS'!E597</f>
        <v>90251.56</v>
      </c>
      <c r="E591" s="9">
        <v>0</v>
      </c>
      <c r="F591" s="9">
        <v>0</v>
      </c>
      <c r="G591" s="10">
        <f t="shared" si="18"/>
        <v>152212.58369999999</v>
      </c>
      <c r="H591" s="10">
        <f t="shared" si="19"/>
        <v>0.75</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77484.31</v>
      </c>
      <c r="D597" s="9">
        <f>'PR-RAS'!E603</f>
        <v>90251.56</v>
      </c>
      <c r="E597" s="9">
        <v>0</v>
      </c>
      <c r="F597" s="9">
        <v>0</v>
      </c>
      <c r="G597" s="10">
        <f t="shared" si="18"/>
        <v>153760.50827999998</v>
      </c>
      <c r="H597" s="10">
        <f t="shared" si="19"/>
        <v>0.75</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77484.31</v>
      </c>
      <c r="D598" s="9">
        <f>'PR-RAS'!E604</f>
        <v>90251.56</v>
      </c>
      <c r="E598" s="9">
        <v>0</v>
      </c>
      <c r="F598" s="9">
        <v>0</v>
      </c>
      <c r="G598" s="10">
        <f t="shared" si="18"/>
        <v>154018.49570999999</v>
      </c>
      <c r="H598" s="10">
        <f t="shared" si="19"/>
        <v>0.75</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783203.06</v>
      </c>
      <c r="E633" s="9">
        <v>0</v>
      </c>
      <c r="F633" s="9">
        <v>0</v>
      </c>
      <c r="G633" s="10">
        <f t="shared" si="18"/>
        <v>989968.66784000013</v>
      </c>
      <c r="H633" s="10">
        <f t="shared" si="19"/>
        <v>6.0000000055879354E-2</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77484.31</v>
      </c>
      <c r="D634" s="9">
        <f>'PR-RAS'!E640</f>
        <v>0</v>
      </c>
      <c r="E634" s="9">
        <v>0</v>
      </c>
      <c r="F634" s="9">
        <v>0</v>
      </c>
      <c r="G634" s="10">
        <f t="shared" si="18"/>
        <v>49047.568229999997</v>
      </c>
      <c r="H634" s="10">
        <f t="shared" si="19"/>
        <v>0.30999999999767169</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3613417.34</v>
      </c>
      <c r="D637" s="9">
        <f>'PR-RAS'!E643</f>
        <v>6371692.5299999993</v>
      </c>
      <c r="E637" s="9">
        <v>0</v>
      </c>
      <c r="F637" s="9">
        <v>0</v>
      </c>
      <c r="G637" s="10">
        <f t="shared" si="18"/>
        <v>10402926.326399999</v>
      </c>
      <c r="H637" s="10">
        <f t="shared" si="19"/>
        <v>0.81000000052154064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3875728.74</v>
      </c>
      <c r="D638" s="9">
        <f>'PR-RAS'!E644</f>
        <v>6157394.71</v>
      </c>
      <c r="E638" s="9">
        <v>0</v>
      </c>
      <c r="F638" s="9">
        <v>0</v>
      </c>
      <c r="G638" s="10">
        <f t="shared" si="18"/>
        <v>10313360.067919999</v>
      </c>
      <c r="H638" s="10">
        <f t="shared" si="19"/>
        <v>0.54999999981373549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214297.81999999937</v>
      </c>
      <c r="E639" s="9">
        <v>0</v>
      </c>
      <c r="F639" s="9">
        <v>0</v>
      </c>
      <c r="G639" s="10">
        <f t="shared" si="18"/>
        <v>273444.01831999922</v>
      </c>
      <c r="H639" s="10">
        <f t="shared" si="19"/>
        <v>0.18000000063329935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262311.40000000037</v>
      </c>
      <c r="D640" s="9">
        <f>'PR-RAS'!E646</f>
        <v>0</v>
      </c>
      <c r="E640" s="9">
        <v>0</v>
      </c>
      <c r="F640" s="9">
        <v>0</v>
      </c>
      <c r="G640" s="10">
        <f t="shared" si="18"/>
        <v>167616.98460000023</v>
      </c>
      <c r="H640" s="10">
        <f t="shared" si="19"/>
        <v>0.40000000037252903</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606737.43999999994</v>
      </c>
      <c r="D641" s="9">
        <f>'PR-RAS'!E647</f>
        <v>344426.04</v>
      </c>
      <c r="E641" s="9">
        <v>0</v>
      </c>
      <c r="F641" s="9">
        <v>0</v>
      </c>
      <c r="G641" s="10">
        <f t="shared" si="18"/>
        <v>829177.29280000005</v>
      </c>
      <c r="H641" s="10">
        <f t="shared" si="19"/>
        <v>0.47999999992316589</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344426.03999999957</v>
      </c>
      <c r="D643" s="9">
        <f>'PR-RAS'!E649</f>
        <v>558723.8599999994</v>
      </c>
      <c r="E643" s="9">
        <v>0</v>
      </c>
      <c r="F643" s="9">
        <v>0</v>
      </c>
      <c r="G643" s="10">
        <f t="shared" si="20"/>
        <v>938522.95391999895</v>
      </c>
      <c r="H643" s="10">
        <f t="shared" si="21"/>
        <v>0.18000000016763806</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96</v>
      </c>
      <c r="E645" s="9">
        <v>0</v>
      </c>
      <c r="F645" s="9">
        <v>0</v>
      </c>
      <c r="G645" s="10">
        <f t="shared" si="20"/>
        <v>123.648</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752649.43</v>
      </c>
      <c r="D646" s="9">
        <f>'PR-RAS'!E653</f>
        <v>776044.89</v>
      </c>
      <c r="E646" s="9">
        <v>0</v>
      </c>
      <c r="F646" s="9">
        <v>0</v>
      </c>
      <c r="G646" s="10">
        <f t="shared" si="20"/>
        <v>1486556.79045</v>
      </c>
      <c r="H646" s="10">
        <f t="shared" si="21"/>
        <v>0.5400000000372529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3903287.39</v>
      </c>
      <c r="D647" s="9">
        <f>'PR-RAS'!E654</f>
        <v>6315294.0700000003</v>
      </c>
      <c r="E647" s="9">
        <v>0</v>
      </c>
      <c r="F647" s="9">
        <v>0</v>
      </c>
      <c r="G647" s="10">
        <f t="shared" si="20"/>
        <v>10680883.59238</v>
      </c>
      <c r="H647" s="10">
        <f t="shared" si="21"/>
        <v>0.46000000042840838</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3879891.93</v>
      </c>
      <c r="D648" s="9">
        <f>'PR-RAS'!E655</f>
        <v>6338638.6299999999</v>
      </c>
      <c r="E648" s="9">
        <v>0</v>
      </c>
      <c r="F648" s="9">
        <v>0</v>
      </c>
      <c r="G648" s="10">
        <f t="shared" si="20"/>
        <v>10712488.46593</v>
      </c>
      <c r="H648" s="10">
        <f t="shared" si="21"/>
        <v>0.43999999994412065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776044.89000000013</v>
      </c>
      <c r="D649" s="9">
        <f>'PR-RAS'!E656</f>
        <v>752700.33000000007</v>
      </c>
      <c r="E649" s="9">
        <v>0</v>
      </c>
      <c r="F649" s="9">
        <v>0</v>
      </c>
      <c r="G649" s="10">
        <f t="shared" si="20"/>
        <v>1478376.7164000003</v>
      </c>
      <c r="H649" s="10">
        <f t="shared" si="21"/>
        <v>0.43999999994412065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6</v>
      </c>
      <c r="D650" s="9">
        <f>'PR-RAS'!E657</f>
        <v>7</v>
      </c>
      <c r="E650" s="9">
        <v>0</v>
      </c>
      <c r="F650" s="9">
        <v>0</v>
      </c>
      <c r="G650" s="10">
        <f t="shared" si="20"/>
        <v>12.98</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6</v>
      </c>
      <c r="D652" s="9">
        <f>'PR-RAS'!E659</f>
        <v>6</v>
      </c>
      <c r="E652" s="9">
        <v>0</v>
      </c>
      <c r="F652" s="9">
        <v>0</v>
      </c>
      <c r="G652" s="10">
        <f t="shared" si="20"/>
        <v>11.718</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34653.74</v>
      </c>
      <c r="E656" s="9">
        <v>0</v>
      </c>
      <c r="F656" s="9">
        <v>0</v>
      </c>
      <c r="G656" s="10">
        <f t="shared" si="20"/>
        <v>45396.399400000002</v>
      </c>
      <c r="H656" s="10">
        <f t="shared" si="21"/>
        <v>0.26000000000203727</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80597.289999999994</v>
      </c>
      <c r="E657" s="9">
        <v>0</v>
      </c>
      <c r="F657" s="9">
        <v>0</v>
      </c>
      <c r="G657" s="10">
        <f t="shared" si="20"/>
        <v>105743.64448</v>
      </c>
      <c r="H657" s="10">
        <f t="shared" si="21"/>
        <v>0.28999999999359716</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715.42</v>
      </c>
      <c r="E660" s="9">
        <v>0</v>
      </c>
      <c r="F660" s="9">
        <v>0</v>
      </c>
      <c r="G660" s="10">
        <f t="shared" si="20"/>
        <v>942.92355999999995</v>
      </c>
      <c r="H660" s="10">
        <f t="shared" si="21"/>
        <v>0.41999999999995907</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396951</v>
      </c>
      <c r="D662" s="9">
        <f>'PR-RAS'!E669</f>
        <v>80976</v>
      </c>
      <c r="E662" s="9">
        <v>0</v>
      </c>
      <c r="F662" s="9">
        <v>0</v>
      </c>
      <c r="G662" s="10">
        <f t="shared" si="20"/>
        <v>369434.88300000003</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14955.4</v>
      </c>
      <c r="D663" s="9">
        <f>'PR-RAS'!E670</f>
        <v>36798.67</v>
      </c>
      <c r="E663" s="9">
        <v>0</v>
      </c>
      <c r="F663" s="9">
        <v>0</v>
      </c>
      <c r="G663" s="10">
        <f t="shared" si="20"/>
        <v>58621.91388</v>
      </c>
      <c r="H663" s="10">
        <f t="shared" si="21"/>
        <v>0.73000000000138243</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49963.7</v>
      </c>
      <c r="D666" s="9">
        <f>'PR-RAS'!E673</f>
        <v>80963.460000000006</v>
      </c>
      <c r="E666" s="9">
        <v>0</v>
      </c>
      <c r="F666" s="9">
        <v>0</v>
      </c>
      <c r="G666" s="10">
        <f t="shared" si="20"/>
        <v>140907.2623</v>
      </c>
      <c r="H666" s="10">
        <f t="shared" si="21"/>
        <v>0.76000000000931323</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338706.3</v>
      </c>
      <c r="D667" s="9">
        <f>'PR-RAS'!E674</f>
        <v>1446632.43</v>
      </c>
      <c r="E667" s="9">
        <v>0</v>
      </c>
      <c r="F667" s="9">
        <v>0</v>
      </c>
      <c r="G667" s="10">
        <f t="shared" si="20"/>
        <v>2152492.79256</v>
      </c>
      <c r="H667" s="10">
        <f t="shared" si="21"/>
        <v>0.72999999992316589</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40000</v>
      </c>
      <c r="D674" s="9">
        <f>'PR-RAS'!E681</f>
        <v>43241</v>
      </c>
      <c r="E674" s="9">
        <v>0</v>
      </c>
      <c r="F674" s="9">
        <v>0</v>
      </c>
      <c r="G674" s="10">
        <f t="shared" si="20"/>
        <v>85122.385999999999</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6594.75</v>
      </c>
      <c r="D695" s="9">
        <f>'PR-RAS'!E702</f>
        <v>0</v>
      </c>
      <c r="E695" s="9">
        <v>0</v>
      </c>
      <c r="F695" s="9">
        <v>0</v>
      </c>
      <c r="G695" s="10">
        <f t="shared" si="20"/>
        <v>4576.7564999999995</v>
      </c>
      <c r="H695" s="10">
        <f t="shared" si="21"/>
        <v>0.25</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324905.43</v>
      </c>
      <c r="E699" s="9">
        <v>0</v>
      </c>
      <c r="F699" s="9">
        <v>0</v>
      </c>
      <c r="G699" s="10">
        <f t="shared" si="20"/>
        <v>453567.98027999996</v>
      </c>
      <c r="H699" s="10">
        <f t="shared" si="21"/>
        <v>0.42999999999301508</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9292.5499999999993</v>
      </c>
      <c r="E704" s="9">
        <v>0</v>
      </c>
      <c r="F704" s="9">
        <v>0</v>
      </c>
      <c r="G704" s="10">
        <f t="shared" si="20"/>
        <v>13065.325299999999</v>
      </c>
      <c r="H704" s="10">
        <f t="shared" si="21"/>
        <v>0.4500000000007276</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9.7200000000000006</v>
      </c>
      <c r="E705" s="9">
        <v>0</v>
      </c>
      <c r="F705" s="9">
        <v>0</v>
      </c>
      <c r="G705" s="10">
        <f t="shared" si="20"/>
        <v>13.68576</v>
      </c>
      <c r="H705" s="10">
        <f t="shared" si="21"/>
        <v>0.27999999999999936</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3236.4</v>
      </c>
      <c r="D727" s="9">
        <f>'PR-RAS'!E734</f>
        <v>3481</v>
      </c>
      <c r="E727" s="9">
        <v>0</v>
      </c>
      <c r="F727" s="9">
        <v>0</v>
      </c>
      <c r="G727" s="10">
        <f t="shared" si="22"/>
        <v>7404.0383999999995</v>
      </c>
      <c r="H727" s="10">
        <f t="shared" si="23"/>
        <v>0.40000000000009095</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2715.35</v>
      </c>
      <c r="D731" s="9">
        <f>'PR-RAS'!E738</f>
        <v>1222.04</v>
      </c>
      <c r="E731" s="9">
        <v>0</v>
      </c>
      <c r="F731" s="9">
        <v>0</v>
      </c>
      <c r="G731" s="10">
        <f t="shared" si="22"/>
        <v>3766.3839000000003</v>
      </c>
      <c r="H731" s="10">
        <f t="shared" si="23"/>
        <v>0.38999999999987267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24421.17</v>
      </c>
      <c r="D734" s="9">
        <f>'PR-RAS'!E741</f>
        <v>19406.259999999998</v>
      </c>
      <c r="E734" s="9">
        <v>0</v>
      </c>
      <c r="F734" s="9">
        <v>0</v>
      </c>
      <c r="G734" s="10">
        <f t="shared" si="22"/>
        <v>46350.294769999993</v>
      </c>
      <c r="H734" s="10">
        <f t="shared" si="23"/>
        <v>0.42999999999665306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10698.03</v>
      </c>
      <c r="D750" s="9">
        <f>'PR-RAS'!E757</f>
        <v>18076.52</v>
      </c>
      <c r="E750" s="9">
        <v>0</v>
      </c>
      <c r="F750" s="9">
        <v>0</v>
      </c>
      <c r="G750" s="10">
        <f t="shared" si="22"/>
        <v>35091.451430000001</v>
      </c>
      <c r="H750" s="10">
        <f t="shared" si="23"/>
        <v>0.51000000000021828</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5059.93</v>
      </c>
      <c r="D775" s="9">
        <f>'PR-RAS'!E782</f>
        <v>5039.1499999999996</v>
      </c>
      <c r="E775" s="9">
        <v>0</v>
      </c>
      <c r="F775" s="9">
        <v>0</v>
      </c>
      <c r="G775" s="10">
        <f t="shared" si="24"/>
        <v>11716.990019999999</v>
      </c>
      <c r="H775" s="10">
        <f t="shared" si="25"/>
        <v>0.21999999999934516</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1377</v>
      </c>
      <c r="D837" s="9">
        <f>'PR-RAS'!E844</f>
        <v>2682.5</v>
      </c>
      <c r="E837" s="9">
        <v>0</v>
      </c>
      <c r="F837" s="9">
        <v>0</v>
      </c>
      <c r="G837" s="10">
        <f t="shared" si="26"/>
        <v>5636.3119999999999</v>
      </c>
      <c r="H837" s="10">
        <f t="shared" si="27"/>
        <v>0.5</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1591.41</v>
      </c>
      <c r="D839" s="9">
        <f>'PR-RAS'!E846</f>
        <v>2400</v>
      </c>
      <c r="E839" s="9">
        <v>0</v>
      </c>
      <c r="F839" s="9">
        <v>0</v>
      </c>
      <c r="G839" s="10">
        <f t="shared" si="26"/>
        <v>5356.0015800000001</v>
      </c>
      <c r="H839" s="10">
        <f t="shared" si="27"/>
        <v>0.41000000000008185</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9200</v>
      </c>
      <c r="D841" s="9">
        <f>'PR-RAS'!E848</f>
        <v>10400</v>
      </c>
      <c r="E841" s="9">
        <v>0</v>
      </c>
      <c r="F841" s="9">
        <v>0</v>
      </c>
      <c r="G841" s="10">
        <f t="shared" si="26"/>
        <v>25200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7750</v>
      </c>
      <c r="D843" s="9">
        <f>'PR-RAS'!E850</f>
        <v>34800</v>
      </c>
      <c r="E843" s="9">
        <v>0</v>
      </c>
      <c r="F843" s="9">
        <v>0</v>
      </c>
      <c r="G843" s="10">
        <f t="shared" si="26"/>
        <v>65128.7</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11889.42</v>
      </c>
      <c r="D844" s="9">
        <f>'PR-RAS'!E851</f>
        <v>12740.25</v>
      </c>
      <c r="E844" s="9">
        <v>0</v>
      </c>
      <c r="F844" s="9">
        <v>0</v>
      </c>
      <c r="G844" s="10">
        <f t="shared" si="26"/>
        <v>31502.842559999997</v>
      </c>
      <c r="H844" s="10">
        <f t="shared" si="27"/>
        <v>0.67000000000007276</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3212.44</v>
      </c>
      <c r="D846" s="9">
        <f>'PR-RAS'!E853</f>
        <v>2653.53</v>
      </c>
      <c r="E846" s="9">
        <v>0</v>
      </c>
      <c r="F846" s="9">
        <v>0</v>
      </c>
      <c r="G846" s="10">
        <f t="shared" si="26"/>
        <v>7198.9775</v>
      </c>
      <c r="H846" s="10">
        <f t="shared" si="27"/>
        <v>0.90999999999985448</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2510</v>
      </c>
      <c r="D848" s="9">
        <f>'PR-RAS'!E855</f>
        <v>6191.9</v>
      </c>
      <c r="E848" s="9">
        <v>0</v>
      </c>
      <c r="F848" s="9">
        <v>0</v>
      </c>
      <c r="G848" s="10">
        <f t="shared" si="26"/>
        <v>12615.048599999998</v>
      </c>
      <c r="H848" s="10">
        <f t="shared" si="27"/>
        <v>0.1000000000003638</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149319.25</v>
      </c>
      <c r="D850" s="9">
        <f>'PR-RAS'!E857</f>
        <v>57158.76</v>
      </c>
      <c r="E850" s="9">
        <v>0</v>
      </c>
      <c r="F850" s="9">
        <v>0</v>
      </c>
      <c r="G850" s="10">
        <f t="shared" si="26"/>
        <v>223827.61773</v>
      </c>
      <c r="H850" s="10">
        <f t="shared" si="27"/>
        <v>0.48999999999796273</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873454.62</v>
      </c>
      <c r="E899" s="9">
        <v>0</v>
      </c>
      <c r="F899" s="9">
        <v>0</v>
      </c>
      <c r="G899" s="10">
        <f t="shared" si="28"/>
        <v>1568724.49752</v>
      </c>
      <c r="H899" s="10">
        <f t="shared" si="29"/>
        <v>0.38000000000465661</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77484.31</v>
      </c>
      <c r="D967" s="9">
        <f>'PR-RAS'!E974</f>
        <v>90251.56</v>
      </c>
      <c r="E967" s="9">
        <v>0</v>
      </c>
      <c r="F967" s="9">
        <v>0</v>
      </c>
      <c r="G967" s="10">
        <f t="shared" si="30"/>
        <v>249215.85737999997</v>
      </c>
      <c r="H967" s="10">
        <f t="shared" si="31"/>
        <v>0.75</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17904023.169999998</v>
      </c>
      <c r="D1011" s="14">
        <f>BILANCA!E6</f>
        <v>21241508.829999998</v>
      </c>
      <c r="E1011" s="14">
        <v>0</v>
      </c>
      <c r="F1011" s="14">
        <v>0</v>
      </c>
      <c r="G1011" s="15">
        <f t="shared" ref="G1011:G1074" si="32">B1011/1000*C1011+B1011/500*D1011</f>
        <v>60387.040829999998</v>
      </c>
      <c r="H1011" s="15">
        <f t="shared" si="31"/>
        <v>0.33999999985098839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16785277.409999996</v>
      </c>
      <c r="D1012" s="9">
        <f>BILANCA!E7</f>
        <v>20347972.309999999</v>
      </c>
      <c r="E1012" s="9">
        <v>0</v>
      </c>
      <c r="F1012" s="9">
        <v>0</v>
      </c>
      <c r="G1012" s="10">
        <f t="shared" si="32"/>
        <v>114962.44405999998</v>
      </c>
      <c r="H1012" s="10">
        <f t="shared" si="31"/>
        <v>0.71999999508261681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4711121.25</v>
      </c>
      <c r="D1013" s="9">
        <f>BILANCA!E8</f>
        <v>4675017.57</v>
      </c>
      <c r="E1013" s="9">
        <v>0</v>
      </c>
      <c r="F1013" s="9">
        <v>0</v>
      </c>
      <c r="G1013" s="10">
        <f t="shared" si="32"/>
        <v>42183.469170000004</v>
      </c>
      <c r="H1013" s="10">
        <f t="shared" si="31"/>
        <v>0.67999999970197678</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4711121.25</v>
      </c>
      <c r="D1014" s="9">
        <f>BILANCA!E9</f>
        <v>4675017.57</v>
      </c>
      <c r="E1014" s="9">
        <v>0</v>
      </c>
      <c r="F1014" s="9">
        <v>0</v>
      </c>
      <c r="G1014" s="10">
        <f t="shared" si="32"/>
        <v>56244.62556</v>
      </c>
      <c r="H1014" s="10">
        <f t="shared" si="31"/>
        <v>0.67999999970197678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11808538.589999998</v>
      </c>
      <c r="D1017" s="9">
        <f>BILANCA!E12</f>
        <v>15590073.969999999</v>
      </c>
      <c r="E1017" s="9">
        <v>0</v>
      </c>
      <c r="F1017" s="9">
        <v>0</v>
      </c>
      <c r="G1017" s="10">
        <f t="shared" si="32"/>
        <v>300920.80570999999</v>
      </c>
      <c r="H1017" s="10">
        <f t="shared" si="31"/>
        <v>0.44000000320374966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11321782.85</v>
      </c>
      <c r="D1018" s="9">
        <f>BILANCA!E13</f>
        <v>15028009.399999999</v>
      </c>
      <c r="E1018" s="9">
        <v>0</v>
      </c>
      <c r="F1018" s="9">
        <v>0</v>
      </c>
      <c r="G1018" s="10">
        <f t="shared" si="32"/>
        <v>331022.41319999995</v>
      </c>
      <c r="H1018" s="10">
        <f t="shared" si="31"/>
        <v>0.54999999888241291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3767456.75</v>
      </c>
      <c r="D1020" s="9">
        <f>BILANCA!E15</f>
        <v>7505183.9800000004</v>
      </c>
      <c r="E1020" s="9">
        <v>0</v>
      </c>
      <c r="F1020" s="9">
        <v>0</v>
      </c>
      <c r="G1020" s="10">
        <f t="shared" si="32"/>
        <v>187778.24710000001</v>
      </c>
      <c r="H1020" s="10">
        <f t="shared" si="31"/>
        <v>0.26999999955296516</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8859375.1199999992</v>
      </c>
      <c r="D1021" s="9">
        <f>BILANCA!E16</f>
        <v>9281861.1799999997</v>
      </c>
      <c r="E1021" s="9">
        <v>0</v>
      </c>
      <c r="F1021" s="9">
        <v>0</v>
      </c>
      <c r="G1021" s="10">
        <f t="shared" si="32"/>
        <v>301654.07227999996</v>
      </c>
      <c r="H1021" s="10">
        <f t="shared" si="31"/>
        <v>0.29999999888241291</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2300344.7000000002</v>
      </c>
      <c r="D1022" s="9">
        <f>BILANCA!E17</f>
        <v>2409339.4</v>
      </c>
      <c r="E1022" s="9">
        <v>0</v>
      </c>
      <c r="F1022" s="9">
        <v>0</v>
      </c>
      <c r="G1022" s="10">
        <f t="shared" si="32"/>
        <v>85428.282000000007</v>
      </c>
      <c r="H1022" s="10">
        <f t="shared" si="31"/>
        <v>0.69999999972060323</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3605393.72</v>
      </c>
      <c r="D1023" s="9">
        <f>BILANCA!E18</f>
        <v>4168375.16</v>
      </c>
      <c r="E1023" s="9">
        <v>0</v>
      </c>
      <c r="F1023" s="9">
        <v>0</v>
      </c>
      <c r="G1023" s="10">
        <f t="shared" si="32"/>
        <v>155247.87252</v>
      </c>
      <c r="H1023" s="10">
        <f t="shared" si="31"/>
        <v>0.43999999994412065</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308137.43000000005</v>
      </c>
      <c r="D1024" s="9">
        <f>BILANCA!E19</f>
        <v>373115.00000000023</v>
      </c>
      <c r="E1024" s="9">
        <v>0</v>
      </c>
      <c r="F1024" s="9">
        <v>0</v>
      </c>
      <c r="G1024" s="10">
        <f t="shared" si="32"/>
        <v>14761.144020000007</v>
      </c>
      <c r="H1024" s="10">
        <f t="shared" si="31"/>
        <v>0.43000000028405339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52371.39</v>
      </c>
      <c r="D1025" s="9">
        <f>BILANCA!E20</f>
        <v>52734.45</v>
      </c>
      <c r="E1025" s="9">
        <v>0</v>
      </c>
      <c r="F1025" s="9">
        <v>0</v>
      </c>
      <c r="G1025" s="10">
        <f t="shared" si="32"/>
        <v>2367.6043499999996</v>
      </c>
      <c r="H1025" s="10">
        <f t="shared" si="31"/>
        <v>0.83999999999650754</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26037.22</v>
      </c>
      <c r="D1026" s="9">
        <f>BILANCA!E21</f>
        <v>25429.02</v>
      </c>
      <c r="E1026" s="9">
        <v>0</v>
      </c>
      <c r="F1026" s="9">
        <v>0</v>
      </c>
      <c r="G1026" s="10">
        <f t="shared" si="32"/>
        <v>1230.3241600000001</v>
      </c>
      <c r="H1026" s="10">
        <f t="shared" ref="H1026:H1089" si="33">ABS(C1026-ROUND(C1026,0))+ABS(D1026-ROUND(D1026,0))</f>
        <v>0.24000000000160071</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156895.1</v>
      </c>
      <c r="D1027" s="9">
        <f>BILANCA!E22</f>
        <v>164710.04</v>
      </c>
      <c r="E1027" s="9">
        <v>0</v>
      </c>
      <c r="F1027" s="9">
        <v>0</v>
      </c>
      <c r="G1027" s="10">
        <f t="shared" si="32"/>
        <v>8267.3580600000005</v>
      </c>
      <c r="H1027" s="10">
        <f t="shared" si="33"/>
        <v>0.14000000001396984</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3138.27</v>
      </c>
      <c r="D1029" s="9">
        <f>BILANCA!E24</f>
        <v>31391.03</v>
      </c>
      <c r="E1029" s="9">
        <v>0</v>
      </c>
      <c r="F1029" s="9">
        <v>0</v>
      </c>
      <c r="G1029" s="10">
        <f t="shared" si="32"/>
        <v>1252.4862700000001</v>
      </c>
      <c r="H1029" s="10">
        <f t="shared" si="33"/>
        <v>0.29999999999881766</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17386.09</v>
      </c>
      <c r="D1030" s="9">
        <f>BILANCA!E25</f>
        <v>17386.09</v>
      </c>
      <c r="E1030" s="9">
        <v>0</v>
      </c>
      <c r="F1030" s="9">
        <v>0</v>
      </c>
      <c r="G1030" s="10">
        <f t="shared" si="32"/>
        <v>1043.1654000000001</v>
      </c>
      <c r="H1030" s="10">
        <f t="shared" si="33"/>
        <v>0.18000000000029104</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1024118.28</v>
      </c>
      <c r="D1031" s="9">
        <f>BILANCA!E26</f>
        <v>1173851.57</v>
      </c>
      <c r="E1031" s="9">
        <v>0</v>
      </c>
      <c r="F1031" s="9">
        <v>0</v>
      </c>
      <c r="G1031" s="10">
        <f t="shared" si="32"/>
        <v>70808.249820000012</v>
      </c>
      <c r="H1031" s="10">
        <f t="shared" si="33"/>
        <v>0.7099999999627471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971808.92</v>
      </c>
      <c r="D1033" s="9">
        <f>BILANCA!E28</f>
        <v>1092387.2</v>
      </c>
      <c r="E1033" s="9">
        <v>0</v>
      </c>
      <c r="F1033" s="9">
        <v>0</v>
      </c>
      <c r="G1033" s="10">
        <f t="shared" si="32"/>
        <v>72601.416360000003</v>
      </c>
      <c r="H1033" s="10">
        <f t="shared" si="33"/>
        <v>0.27999999991152436</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18849.51999999999</v>
      </c>
      <c r="D1034" s="9">
        <f>BILANCA!E29</f>
        <v>12450.5</v>
      </c>
      <c r="E1034" s="9">
        <v>0</v>
      </c>
      <c r="F1034" s="9">
        <v>0</v>
      </c>
      <c r="G1034" s="10">
        <f t="shared" si="32"/>
        <v>1050.0124799999999</v>
      </c>
      <c r="H1034" s="10">
        <f t="shared" si="33"/>
        <v>0.98000000001047738</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91767.87</v>
      </c>
      <c r="D1035" s="9">
        <f>BILANCA!E30</f>
        <v>95767.87</v>
      </c>
      <c r="E1035" s="9">
        <v>0</v>
      </c>
      <c r="F1035" s="9">
        <v>0</v>
      </c>
      <c r="G1035" s="10">
        <f t="shared" si="32"/>
        <v>7082.5902500000002</v>
      </c>
      <c r="H1035" s="10">
        <f t="shared" si="33"/>
        <v>0.26000000000931323</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72918.350000000006</v>
      </c>
      <c r="D1039" s="9">
        <f>BILANCA!E34</f>
        <v>83317.37</v>
      </c>
      <c r="E1039" s="9">
        <v>0</v>
      </c>
      <c r="F1039" s="9">
        <v>0</v>
      </c>
      <c r="G1039" s="10">
        <f t="shared" si="32"/>
        <v>6947.0396100000007</v>
      </c>
      <c r="H1039" s="10">
        <f t="shared" si="33"/>
        <v>0.72000000000116415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51177.91</v>
      </c>
      <c r="D1040" s="9">
        <f>BILANCA!E35</f>
        <v>51177.91</v>
      </c>
      <c r="E1040" s="9">
        <v>0</v>
      </c>
      <c r="F1040" s="9">
        <v>0</v>
      </c>
      <c r="G1040" s="10">
        <f t="shared" si="32"/>
        <v>4606.0119000000004</v>
      </c>
      <c r="H1040" s="10">
        <f t="shared" si="33"/>
        <v>0.17999999999301508</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51111.55</v>
      </c>
      <c r="D1042" s="9">
        <f>BILANCA!E37</f>
        <v>51111.55</v>
      </c>
      <c r="E1042" s="9">
        <v>0</v>
      </c>
      <c r="F1042" s="9">
        <v>0</v>
      </c>
      <c r="G1042" s="10">
        <f t="shared" si="32"/>
        <v>4906.7088000000003</v>
      </c>
      <c r="H1042" s="10">
        <f t="shared" si="33"/>
        <v>0.89999999999417923</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2720.81</v>
      </c>
      <c r="D1043" s="9">
        <f>BILANCA!E38</f>
        <v>2720.81</v>
      </c>
      <c r="E1043" s="9">
        <v>0</v>
      </c>
      <c r="F1043" s="9">
        <v>0</v>
      </c>
      <c r="G1043" s="10">
        <f t="shared" si="32"/>
        <v>269.36018999999999</v>
      </c>
      <c r="H1043" s="10">
        <f t="shared" si="33"/>
        <v>0.38000000000010914</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2654.45</v>
      </c>
      <c r="D1045" s="9">
        <f>BILANCA!E40</f>
        <v>2654.45</v>
      </c>
      <c r="E1045" s="9">
        <v>0</v>
      </c>
      <c r="F1045" s="9">
        <v>0</v>
      </c>
      <c r="G1045" s="10">
        <f t="shared" si="32"/>
        <v>278.71724999999998</v>
      </c>
      <c r="H1045" s="10">
        <f t="shared" si="33"/>
        <v>0.8999999999996362</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107163.01</v>
      </c>
      <c r="D1046" s="9">
        <f>BILANCA!E41</f>
        <v>108287.81</v>
      </c>
      <c r="E1046" s="9">
        <v>0</v>
      </c>
      <c r="F1046" s="9">
        <v>0</v>
      </c>
      <c r="G1046" s="10">
        <f t="shared" si="32"/>
        <v>11654.590679999998</v>
      </c>
      <c r="H1046" s="10">
        <f t="shared" si="33"/>
        <v>0.19999999999708962</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107163.01</v>
      </c>
      <c r="D1047" s="9">
        <f>BILANCA!E42</f>
        <v>108287.81</v>
      </c>
      <c r="E1047" s="9">
        <v>0</v>
      </c>
      <c r="F1047" s="9">
        <v>0</v>
      </c>
      <c r="G1047" s="10">
        <f t="shared" si="32"/>
        <v>11978.329309999999</v>
      </c>
      <c r="H1047" s="10">
        <f t="shared" si="33"/>
        <v>0.19999999999708962</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1427.8699999999953</v>
      </c>
      <c r="D1050" s="9">
        <f>BILANCA!E45</f>
        <v>17033.350000000006</v>
      </c>
      <c r="E1050" s="9">
        <v>0</v>
      </c>
      <c r="F1050" s="9">
        <v>0</v>
      </c>
      <c r="G1050" s="10">
        <f t="shared" si="32"/>
        <v>1419.7828000000004</v>
      </c>
      <c r="H1050" s="10">
        <f t="shared" si="33"/>
        <v>0.48000000001047738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18265.71</v>
      </c>
      <c r="D1052" s="9">
        <f>BILANCA!E47</f>
        <v>18265.71</v>
      </c>
      <c r="E1052" s="9">
        <v>0</v>
      </c>
      <c r="F1052" s="9">
        <v>0</v>
      </c>
      <c r="G1052" s="10">
        <f t="shared" si="32"/>
        <v>2301.47946</v>
      </c>
      <c r="H1052" s="10">
        <f t="shared" si="33"/>
        <v>0.58000000000174623</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207669.2</v>
      </c>
      <c r="D1054" s="9">
        <f>BILANCA!E49</f>
        <v>226387.95</v>
      </c>
      <c r="E1054" s="9">
        <v>0</v>
      </c>
      <c r="F1054" s="9">
        <v>0</v>
      </c>
      <c r="G1054" s="10">
        <f t="shared" si="32"/>
        <v>29059.5844</v>
      </c>
      <c r="H1054" s="10">
        <f t="shared" si="33"/>
        <v>0.25</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224507.04</v>
      </c>
      <c r="D1055" s="9">
        <f>BILANCA!E50</f>
        <v>227620.31</v>
      </c>
      <c r="E1055" s="9">
        <v>0</v>
      </c>
      <c r="F1055" s="9">
        <v>0</v>
      </c>
      <c r="G1055" s="10">
        <f t="shared" si="32"/>
        <v>30588.644700000001</v>
      </c>
      <c r="H1055" s="10">
        <f t="shared" si="33"/>
        <v>0.35000000000582077</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18914.490000000002</v>
      </c>
      <c r="D1059" s="9">
        <f>BILANCA!E54</f>
        <v>18881.38</v>
      </c>
      <c r="E1059" s="9">
        <v>0</v>
      </c>
      <c r="F1059" s="9">
        <v>0</v>
      </c>
      <c r="G1059" s="10">
        <f t="shared" si="32"/>
        <v>2777.1852500000005</v>
      </c>
      <c r="H1059" s="10">
        <f t="shared" si="33"/>
        <v>0.87000000000261934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18914.490000000002</v>
      </c>
      <c r="D1060" s="9">
        <f>BILANCA!E55</f>
        <v>18881.38</v>
      </c>
      <c r="E1060" s="9">
        <v>0</v>
      </c>
      <c r="F1060" s="9">
        <v>0</v>
      </c>
      <c r="G1060" s="10">
        <f t="shared" si="32"/>
        <v>2833.8625000000002</v>
      </c>
      <c r="H1060" s="10">
        <f t="shared" si="33"/>
        <v>0.87000000000261934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265617.57</v>
      </c>
      <c r="D1061" s="9">
        <f>BILANCA!E56</f>
        <v>82880.77</v>
      </c>
      <c r="E1061" s="9">
        <v>0</v>
      </c>
      <c r="F1061" s="9">
        <v>0</v>
      </c>
      <c r="G1061" s="10">
        <f t="shared" si="32"/>
        <v>22000.334609999998</v>
      </c>
      <c r="H1061" s="10">
        <f t="shared" si="33"/>
        <v>0.65999999998894054</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265617.57</v>
      </c>
      <c r="D1062" s="9">
        <f>BILANCA!E57</f>
        <v>82880.77</v>
      </c>
      <c r="E1062" s="9">
        <v>0</v>
      </c>
      <c r="F1062" s="9">
        <v>0</v>
      </c>
      <c r="G1062" s="10">
        <f t="shared" si="32"/>
        <v>22431.71372</v>
      </c>
      <c r="H1062" s="10">
        <f t="shared" si="33"/>
        <v>0.65999999998894054</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1118745.76</v>
      </c>
      <c r="D1074" s="9">
        <f>BILANCA!E69</f>
        <v>893536.52</v>
      </c>
      <c r="E1074" s="9">
        <v>0</v>
      </c>
      <c r="F1074" s="9">
        <v>0</v>
      </c>
      <c r="G1074" s="10">
        <f t="shared" si="32"/>
        <v>185972.4032</v>
      </c>
      <c r="H1074" s="10">
        <f t="shared" si="33"/>
        <v>0.71999999997206032</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776044.89</v>
      </c>
      <c r="D1075" s="9">
        <f>BILANCA!E70</f>
        <v>752700.33000000007</v>
      </c>
      <c r="E1075" s="9">
        <v>0</v>
      </c>
      <c r="F1075" s="9">
        <v>0</v>
      </c>
      <c r="G1075" s="10">
        <f t="shared" ref="G1075:G1138" si="34">B1075/1000*C1075+B1075/500*D1075</f>
        <v>148293.96075000003</v>
      </c>
      <c r="H1075" s="10">
        <f t="shared" si="33"/>
        <v>0.44000000006053597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775727.04</v>
      </c>
      <c r="D1076" s="9">
        <f>BILANCA!E71</f>
        <v>752316.53</v>
      </c>
      <c r="E1076" s="9">
        <v>0</v>
      </c>
      <c r="F1076" s="9">
        <v>0</v>
      </c>
      <c r="G1076" s="10">
        <f t="shared" si="34"/>
        <v>150503.7666</v>
      </c>
      <c r="H1076" s="10">
        <f t="shared" si="33"/>
        <v>0.51000000000931323</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775727.04</v>
      </c>
      <c r="D1078" s="9">
        <f>BILANCA!E73</f>
        <v>752316.53</v>
      </c>
      <c r="E1078" s="9">
        <v>0</v>
      </c>
      <c r="F1078" s="9">
        <v>0</v>
      </c>
      <c r="G1078" s="10">
        <f t="shared" si="34"/>
        <v>155064.48680000001</v>
      </c>
      <c r="H1078" s="10">
        <f t="shared" si="33"/>
        <v>0.51000000000931323</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317.85000000000002</v>
      </c>
      <c r="D1085" s="9">
        <f>BILANCA!E80</f>
        <v>383.8</v>
      </c>
      <c r="E1085" s="9">
        <v>0</v>
      </c>
      <c r="F1085" s="9">
        <v>0</v>
      </c>
      <c r="G1085" s="10">
        <f t="shared" si="34"/>
        <v>81.408749999999998</v>
      </c>
      <c r="H1085" s="10">
        <f t="shared" si="33"/>
        <v>0.34999999999996589</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10481.64</v>
      </c>
      <c r="D1087" s="9">
        <f>BILANCA!E82</f>
        <v>2769.44</v>
      </c>
      <c r="E1087" s="9">
        <v>0</v>
      </c>
      <c r="F1087" s="9">
        <v>0</v>
      </c>
      <c r="G1087" s="10">
        <f t="shared" si="34"/>
        <v>1233.5800400000001</v>
      </c>
      <c r="H1087" s="10">
        <f t="shared" si="33"/>
        <v>0.80000000000063665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10481.64</v>
      </c>
      <c r="D1092" s="9">
        <f>BILANCA!E87</f>
        <v>2769.44</v>
      </c>
      <c r="E1092" s="9">
        <v>0</v>
      </c>
      <c r="F1092" s="9">
        <v>0</v>
      </c>
      <c r="G1092" s="10">
        <f t="shared" si="34"/>
        <v>1313.68264</v>
      </c>
      <c r="H1092" s="10">
        <f t="shared" si="35"/>
        <v>0.80000000000063665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44962.85</v>
      </c>
      <c r="D1140" s="9">
        <f>BILANCA!E135</f>
        <v>44962.85</v>
      </c>
      <c r="E1140" s="9">
        <v>0</v>
      </c>
      <c r="F1140" s="9">
        <v>0</v>
      </c>
      <c r="G1140" s="10">
        <f t="shared" si="36"/>
        <v>17535.511500000001</v>
      </c>
      <c r="H1140" s="10">
        <f t="shared" si="35"/>
        <v>0.30000000000291038</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44962.85</v>
      </c>
      <c r="D1141" s="9">
        <f>BILANCA!E136</f>
        <v>44962.85</v>
      </c>
      <c r="E1141" s="9">
        <v>0</v>
      </c>
      <c r="F1141" s="9">
        <v>0</v>
      </c>
      <c r="G1141" s="10">
        <f t="shared" si="36"/>
        <v>17670.40005</v>
      </c>
      <c r="H1141" s="10">
        <f t="shared" si="35"/>
        <v>0.30000000000291038</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44962.85</v>
      </c>
      <c r="D1145" s="9">
        <f>BILANCA!E140</f>
        <v>44962.85</v>
      </c>
      <c r="E1145" s="9">
        <v>0</v>
      </c>
      <c r="F1145" s="9">
        <v>0</v>
      </c>
      <c r="G1145" s="10">
        <f t="shared" si="36"/>
        <v>18209.954250000003</v>
      </c>
      <c r="H1145" s="10">
        <f t="shared" si="35"/>
        <v>0.30000000000291038</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109699.57</v>
      </c>
      <c r="D1152" s="9">
        <f>BILANCA!E147</f>
        <v>93007.900000000023</v>
      </c>
      <c r="E1152" s="9">
        <v>0</v>
      </c>
      <c r="F1152" s="9">
        <v>0</v>
      </c>
      <c r="G1152" s="10">
        <f t="shared" si="36"/>
        <v>41991.582540000003</v>
      </c>
      <c r="H1152" s="10">
        <f t="shared" si="35"/>
        <v>0.52999999996973202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38331.660000000003</v>
      </c>
      <c r="D1153" s="9">
        <f>BILANCA!E148</f>
        <v>27874.31</v>
      </c>
      <c r="E1153" s="9">
        <v>0</v>
      </c>
      <c r="F1153" s="9">
        <v>0</v>
      </c>
      <c r="G1153" s="10">
        <f t="shared" si="36"/>
        <v>13453.480039999999</v>
      </c>
      <c r="H1153" s="10">
        <f t="shared" si="35"/>
        <v>0.64999999999781721</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24916.6</v>
      </c>
      <c r="D1164" s="9">
        <f>BILANCA!E159</f>
        <v>23768.42</v>
      </c>
      <c r="E1164" s="9">
        <v>0</v>
      </c>
      <c r="F1164" s="9">
        <v>0</v>
      </c>
      <c r="G1164" s="10">
        <f t="shared" si="36"/>
        <v>11157.829760000001</v>
      </c>
      <c r="H1164" s="10">
        <f t="shared" si="37"/>
        <v>0.81999999999970896</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62906.22</v>
      </c>
      <c r="D1165" s="9">
        <f>BILANCA!E160</f>
        <v>63985.58</v>
      </c>
      <c r="E1165" s="9">
        <v>0</v>
      </c>
      <c r="F1165" s="9">
        <v>0</v>
      </c>
      <c r="G1165" s="10">
        <f t="shared" si="36"/>
        <v>29585.993900000001</v>
      </c>
      <c r="H1165" s="10">
        <f t="shared" si="37"/>
        <v>0.63999999999941792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22528.59</v>
      </c>
      <c r="D1168" s="9">
        <f>BILANCA!E163</f>
        <v>16176.33</v>
      </c>
      <c r="E1168" s="9">
        <v>0</v>
      </c>
      <c r="F1168" s="9">
        <v>0</v>
      </c>
      <c r="G1168" s="10">
        <f t="shared" si="36"/>
        <v>8671.2375000000011</v>
      </c>
      <c r="H1168" s="10">
        <f t="shared" si="37"/>
        <v>0.73999999999978172</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38983.5</v>
      </c>
      <c r="D1169" s="9">
        <f>BILANCA!E164</f>
        <v>38796.74</v>
      </c>
      <c r="E1169" s="9">
        <v>0</v>
      </c>
      <c r="F1169" s="9">
        <v>0</v>
      </c>
      <c r="G1169" s="10">
        <f t="shared" si="36"/>
        <v>18535.739820000003</v>
      </c>
      <c r="H1169" s="10">
        <f t="shared" si="37"/>
        <v>0.76000000000203727</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177556.81</v>
      </c>
      <c r="D1170" s="9">
        <f>BILANCA!E165</f>
        <v>0</v>
      </c>
      <c r="E1170" s="9">
        <v>0</v>
      </c>
      <c r="F1170" s="9">
        <v>0</v>
      </c>
      <c r="G1170" s="10">
        <f t="shared" si="36"/>
        <v>28409.089599999999</v>
      </c>
      <c r="H1170" s="10">
        <f t="shared" si="37"/>
        <v>0.19000000000232831</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177535.5</v>
      </c>
      <c r="D1171" s="9">
        <f>BILANCA!E166</f>
        <v>0</v>
      </c>
      <c r="E1171" s="9">
        <v>0</v>
      </c>
      <c r="F1171" s="9">
        <v>0</v>
      </c>
      <c r="G1171" s="10">
        <f t="shared" si="36"/>
        <v>28583.215500000002</v>
      </c>
      <c r="H1171" s="10">
        <f t="shared" si="37"/>
        <v>0.5</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21.31</v>
      </c>
      <c r="D1172" s="9">
        <f>BILANCA!E167</f>
        <v>0</v>
      </c>
      <c r="E1172" s="9">
        <v>0</v>
      </c>
      <c r="F1172" s="9">
        <v>0</v>
      </c>
      <c r="G1172" s="10">
        <f t="shared" si="36"/>
        <v>3.4522200000000001</v>
      </c>
      <c r="H1172" s="10">
        <f t="shared" si="37"/>
        <v>0.30999999999999872</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96</v>
      </c>
      <c r="E1176" s="9">
        <v>0</v>
      </c>
      <c r="F1176" s="9">
        <v>0</v>
      </c>
      <c r="G1176" s="10">
        <f t="shared" si="36"/>
        <v>31.872</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96</v>
      </c>
      <c r="E1177" s="9">
        <v>0</v>
      </c>
      <c r="F1177" s="9">
        <v>0</v>
      </c>
      <c r="G1177" s="10">
        <f t="shared" si="36"/>
        <v>32.064</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17904023.170000002</v>
      </c>
      <c r="D1180" s="9">
        <f>BILANCA!E176</f>
        <v>21241508.830000002</v>
      </c>
      <c r="E1180" s="9">
        <v>0</v>
      </c>
      <c r="F1180" s="9">
        <v>0</v>
      </c>
      <c r="G1180" s="10">
        <f t="shared" si="36"/>
        <v>10265796.941100001</v>
      </c>
      <c r="H1180" s="10">
        <f t="shared" si="37"/>
        <v>0.33999999985098839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1207023.3</v>
      </c>
      <c r="D1181" s="9">
        <f>BILANCA!E177</f>
        <v>1754251.9400000002</v>
      </c>
      <c r="E1181" s="9">
        <v>0</v>
      </c>
      <c r="F1181" s="9">
        <v>0</v>
      </c>
      <c r="G1181" s="10">
        <f t="shared" si="36"/>
        <v>806355.14778000012</v>
      </c>
      <c r="H1181" s="10">
        <f t="shared" si="37"/>
        <v>0.35999999986961484</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81032.91</v>
      </c>
      <c r="D1182" s="9">
        <f>BILANCA!E178</f>
        <v>109195.23</v>
      </c>
      <c r="E1182" s="9">
        <v>0</v>
      </c>
      <c r="F1182" s="9">
        <v>0</v>
      </c>
      <c r="G1182" s="10">
        <f t="shared" si="36"/>
        <v>51500.819639999994</v>
      </c>
      <c r="H1182" s="10">
        <f t="shared" si="37"/>
        <v>0.319999999992433</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15518.89</v>
      </c>
      <c r="D1183" s="9">
        <f>BILANCA!E179</f>
        <v>20390.07</v>
      </c>
      <c r="E1183" s="9">
        <v>0</v>
      </c>
      <c r="F1183" s="9">
        <v>0</v>
      </c>
      <c r="G1183" s="10">
        <f t="shared" si="36"/>
        <v>9739.7321899999988</v>
      </c>
      <c r="H1183" s="10">
        <f t="shared" si="37"/>
        <v>0.18000000000029104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34499.01</v>
      </c>
      <c r="D1184" s="9">
        <f>BILANCA!E180</f>
        <v>73184.5</v>
      </c>
      <c r="E1184" s="9">
        <v>0</v>
      </c>
      <c r="F1184" s="9">
        <v>0</v>
      </c>
      <c r="G1184" s="10">
        <f t="shared" si="36"/>
        <v>31471.033739999999</v>
      </c>
      <c r="H1184" s="10">
        <f t="shared" si="37"/>
        <v>0.51000000000203727</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1157.3499999999999</v>
      </c>
      <c r="D1185" s="9">
        <f>BILANCA!E181</f>
        <v>5912.76</v>
      </c>
      <c r="E1185" s="9">
        <v>0</v>
      </c>
      <c r="F1185" s="9">
        <v>0</v>
      </c>
      <c r="G1185" s="10">
        <f t="shared" si="36"/>
        <v>2272.00225</v>
      </c>
      <c r="H1185" s="10">
        <f t="shared" si="37"/>
        <v>0.58999999999969077</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935.8</v>
      </c>
      <c r="D1187" s="9">
        <f>BILANCA!E183</f>
        <v>5212.07</v>
      </c>
      <c r="E1187" s="9">
        <v>0</v>
      </c>
      <c r="F1187" s="9">
        <v>0</v>
      </c>
      <c r="G1187" s="10">
        <f t="shared" si="36"/>
        <v>2010.7093799999998</v>
      </c>
      <c r="H1187" s="10">
        <f t="shared" si="37"/>
        <v>0.26999999999975444</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221.55</v>
      </c>
      <c r="D1188" s="9">
        <f>BILANCA!E184</f>
        <v>700.69</v>
      </c>
      <c r="E1188" s="9">
        <v>0</v>
      </c>
      <c r="F1188" s="9">
        <v>0</v>
      </c>
      <c r="G1188" s="10">
        <f t="shared" si="36"/>
        <v>288.88153999999997</v>
      </c>
      <c r="H1188" s="10">
        <f t="shared" si="37"/>
        <v>0.75999999999993406</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2015</v>
      </c>
      <c r="D1189" s="9">
        <f>BILANCA!E185</f>
        <v>2136.09</v>
      </c>
      <c r="E1189" s="9">
        <v>0</v>
      </c>
      <c r="F1189" s="9">
        <v>0</v>
      </c>
      <c r="G1189" s="10">
        <f t="shared" si="36"/>
        <v>1125.4052200000001</v>
      </c>
      <c r="H1189" s="10">
        <f t="shared" si="37"/>
        <v>9.0000000000145519E-2</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909.45</v>
      </c>
      <c r="D1198" s="9">
        <f>BILANCA!E194</f>
        <v>615.69000000000005</v>
      </c>
      <c r="E1198" s="9">
        <v>0</v>
      </c>
      <c r="F1198" s="9">
        <v>0</v>
      </c>
      <c r="G1198" s="10">
        <f t="shared" si="36"/>
        <v>402.47604000000001</v>
      </c>
      <c r="H1198" s="10">
        <f t="shared" si="37"/>
        <v>0.75999999999999091</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12299.25</v>
      </c>
      <c r="D1199" s="9">
        <f>BILANCA!E195</f>
        <v>6956.12</v>
      </c>
      <c r="E1199" s="9">
        <v>0</v>
      </c>
      <c r="F1199" s="9">
        <v>0</v>
      </c>
      <c r="G1199" s="10">
        <f t="shared" si="36"/>
        <v>4953.9716100000005</v>
      </c>
      <c r="H1199" s="10">
        <f t="shared" si="37"/>
        <v>0.36999999999989086</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14633.96</v>
      </c>
      <c r="D1200" s="9">
        <f>BILANCA!E196</f>
        <v>0</v>
      </c>
      <c r="E1200" s="9">
        <v>0</v>
      </c>
      <c r="F1200" s="9">
        <v>0</v>
      </c>
      <c r="G1200" s="10">
        <f t="shared" si="36"/>
        <v>2780.4523999999997</v>
      </c>
      <c r="H1200" s="10">
        <f t="shared" si="37"/>
        <v>4.0000000000873115E-2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351724.08</v>
      </c>
      <c r="D1201" s="9">
        <f>BILANCA!E197</f>
        <v>78612.5</v>
      </c>
      <c r="E1201" s="9">
        <v>0</v>
      </c>
      <c r="F1201" s="9">
        <v>0</v>
      </c>
      <c r="G1201" s="10">
        <f t="shared" si="36"/>
        <v>97209.274280000012</v>
      </c>
      <c r="H1201" s="10">
        <f t="shared" si="37"/>
        <v>0.58000000001629815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18750</v>
      </c>
      <c r="E1202" s="9">
        <v>0</v>
      </c>
      <c r="F1202" s="9">
        <v>0</v>
      </c>
      <c r="G1202" s="10">
        <f t="shared" si="36"/>
        <v>7200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187254.2</v>
      </c>
      <c r="D1203" s="9">
        <f>BILANCA!E199</f>
        <v>19062.5</v>
      </c>
      <c r="E1203" s="9">
        <v>0</v>
      </c>
      <c r="F1203" s="9">
        <v>0</v>
      </c>
      <c r="G1203" s="10">
        <f t="shared" ref="G1203:G1266" si="38">B1203/1000*C1203+B1203/500*D1203</f>
        <v>43498.185600000004</v>
      </c>
      <c r="H1203" s="10">
        <f t="shared" si="37"/>
        <v>0.70000000001164153</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164469.88</v>
      </c>
      <c r="D1206" s="9">
        <f>BILANCA!E202</f>
        <v>40800</v>
      </c>
      <c r="E1206" s="9">
        <v>0</v>
      </c>
      <c r="F1206" s="9">
        <v>0</v>
      </c>
      <c r="G1206" s="10">
        <f t="shared" si="38"/>
        <v>48229.696480000006</v>
      </c>
      <c r="H1206" s="10">
        <f t="shared" si="37"/>
        <v>0.11999999999534339</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774266.31</v>
      </c>
      <c r="D1223" s="9">
        <f>BILANCA!E219</f>
        <v>1557469.37</v>
      </c>
      <c r="E1223" s="9">
        <v>0</v>
      </c>
      <c r="F1223" s="9">
        <v>0</v>
      </c>
      <c r="G1223" s="10">
        <f t="shared" si="38"/>
        <v>828400.67565000011</v>
      </c>
      <c r="H1223" s="10">
        <f t="shared" si="39"/>
        <v>0.68000000016763806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774266.31</v>
      </c>
      <c r="D1224" s="9">
        <f>BILANCA!E220</f>
        <v>1557469.37</v>
      </c>
      <c r="E1224" s="9">
        <v>0</v>
      </c>
      <c r="F1224" s="9">
        <v>0</v>
      </c>
      <c r="G1224" s="10">
        <f t="shared" si="38"/>
        <v>832289.8807000001</v>
      </c>
      <c r="H1224" s="10">
        <f t="shared" si="39"/>
        <v>0.68000000016763806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307916.90000000002</v>
      </c>
      <c r="D1225" s="9">
        <f>BILANCA!E221</f>
        <v>1130936.8400000001</v>
      </c>
      <c r="E1225" s="9">
        <v>0</v>
      </c>
      <c r="F1225" s="9">
        <v>0</v>
      </c>
      <c r="G1225" s="10">
        <f t="shared" si="38"/>
        <v>552504.97470000002</v>
      </c>
      <c r="H1225" s="10">
        <f t="shared" si="39"/>
        <v>0.2599999998928979</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378259.99</v>
      </c>
      <c r="D1229" s="9">
        <f>BILANCA!E225</f>
        <v>338443.11</v>
      </c>
      <c r="E1229" s="9">
        <v>0</v>
      </c>
      <c r="F1229" s="9">
        <v>0</v>
      </c>
      <c r="G1229" s="10">
        <f t="shared" si="38"/>
        <v>231077.01999</v>
      </c>
      <c r="H1229" s="10">
        <f t="shared" si="39"/>
        <v>0.11999999999534339</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88089.42</v>
      </c>
      <c r="D1234" s="9">
        <f>BILANCA!E230</f>
        <v>88089.42</v>
      </c>
      <c r="E1234" s="9">
        <v>0</v>
      </c>
      <c r="F1234" s="9">
        <v>0</v>
      </c>
      <c r="G1234" s="10">
        <f t="shared" si="38"/>
        <v>59196.090240000005</v>
      </c>
      <c r="H1234" s="10">
        <f t="shared" si="39"/>
        <v>0.83999999999650754</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8974.84</v>
      </c>
      <c r="E1251" s="9">
        <v>0</v>
      </c>
      <c r="F1251" s="9">
        <v>0</v>
      </c>
      <c r="G1251" s="10">
        <f t="shared" si="38"/>
        <v>4325.8728799999999</v>
      </c>
      <c r="H1251" s="10">
        <f t="shared" si="39"/>
        <v>0.15999999999985448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16696999.870000001</v>
      </c>
      <c r="D1255" s="9">
        <f>BILANCA!E251</f>
        <v>19487256.890000001</v>
      </c>
      <c r="E1255" s="9">
        <v>0</v>
      </c>
      <c r="F1255" s="9">
        <v>0</v>
      </c>
      <c r="G1255" s="10">
        <f t="shared" si="38"/>
        <v>13639520.844250001</v>
      </c>
      <c r="H1255" s="10">
        <f t="shared" si="39"/>
        <v>0.23999999836087227</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16055973.959999999</v>
      </c>
      <c r="D1256" s="9">
        <f>BILANCA!E252</f>
        <v>18835465.800000001</v>
      </c>
      <c r="E1256" s="9">
        <v>0</v>
      </c>
      <c r="F1256" s="9">
        <v>0</v>
      </c>
      <c r="G1256" s="10">
        <f t="shared" si="38"/>
        <v>13216818.767759999</v>
      </c>
      <c r="H1256" s="10">
        <f t="shared" si="39"/>
        <v>0.24000000022351742</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16830240.27</v>
      </c>
      <c r="D1257" s="9">
        <f>BILANCA!E253</f>
        <v>20392935.170000002</v>
      </c>
      <c r="E1257" s="9">
        <v>0</v>
      </c>
      <c r="F1257" s="9">
        <v>0</v>
      </c>
      <c r="G1257" s="10">
        <f t="shared" si="38"/>
        <v>14231179.320670001</v>
      </c>
      <c r="H1257" s="10">
        <f t="shared" si="39"/>
        <v>0.44000000134110451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774266.31</v>
      </c>
      <c r="D1258" s="9">
        <f>BILANCA!E254</f>
        <v>1557469.37</v>
      </c>
      <c r="E1258" s="9">
        <v>0</v>
      </c>
      <c r="F1258" s="9">
        <v>0</v>
      </c>
      <c r="G1258" s="10">
        <f t="shared" si="38"/>
        <v>964522.85239999997</v>
      </c>
      <c r="H1258" s="10">
        <f t="shared" si="39"/>
        <v>0.68000000016763806</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344426.04000000004</v>
      </c>
      <c r="D1259" s="9">
        <f>BILANCA!E255</f>
        <v>558723.86</v>
      </c>
      <c r="E1259" s="9">
        <v>0</v>
      </c>
      <c r="F1259" s="9">
        <v>0</v>
      </c>
      <c r="G1259" s="10">
        <f t="shared" si="38"/>
        <v>364006.56624000001</v>
      </c>
      <c r="H1259" s="10">
        <f t="shared" si="39"/>
        <v>0.18000000005122274</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1683736.77</v>
      </c>
      <c r="D1260" s="9">
        <f>BILANCA!E256</f>
        <v>1043867.88</v>
      </c>
      <c r="E1260" s="9">
        <v>0</v>
      </c>
      <c r="F1260" s="9">
        <v>0</v>
      </c>
      <c r="G1260" s="10">
        <f t="shared" si="38"/>
        <v>942868.13250000007</v>
      </c>
      <c r="H1260" s="10">
        <f t="shared" si="39"/>
        <v>0.34999999997671694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1683736.77</v>
      </c>
      <c r="D1261" s="9">
        <f>BILANCA!E257</f>
        <v>1043867.88</v>
      </c>
      <c r="E1261" s="9">
        <v>0</v>
      </c>
      <c r="F1261" s="9">
        <v>0</v>
      </c>
      <c r="G1261" s="10">
        <f t="shared" si="38"/>
        <v>946639.60502999998</v>
      </c>
      <c r="H1261" s="10">
        <f t="shared" si="39"/>
        <v>0.34999999997671694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1339310.73</v>
      </c>
      <c r="D1264" s="9">
        <f>BILANCA!E260</f>
        <v>485144.02</v>
      </c>
      <c r="E1264" s="9">
        <v>0</v>
      </c>
      <c r="F1264" s="9">
        <v>0</v>
      </c>
      <c r="G1264" s="10">
        <f t="shared" si="38"/>
        <v>586638.08758000005</v>
      </c>
      <c r="H1264" s="10">
        <f t="shared" si="39"/>
        <v>0.2900000000372529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1261826.42</v>
      </c>
      <c r="D1266" s="9">
        <f>BILANCA!E262</f>
        <v>394892.46</v>
      </c>
      <c r="E1266" s="9">
        <v>0</v>
      </c>
      <c r="F1266" s="9">
        <v>0</v>
      </c>
      <c r="G1266" s="10">
        <f t="shared" si="38"/>
        <v>525212.50303999998</v>
      </c>
      <c r="H1266" s="10">
        <f t="shared" si="39"/>
        <v>0.87999999994644895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77484.31</v>
      </c>
      <c r="D1267" s="9">
        <f>BILANCA!E263</f>
        <v>90251.56</v>
      </c>
      <c r="E1267" s="9">
        <v>0</v>
      </c>
      <c r="F1267" s="9">
        <v>0</v>
      </c>
      <c r="G1267" s="10">
        <f t="shared" ref="G1267:G1330" si="40">B1267/1000*C1267+B1267/500*D1267</f>
        <v>66302.769509999998</v>
      </c>
      <c r="H1267" s="10">
        <f t="shared" si="39"/>
        <v>0.75</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119043.05999999998</v>
      </c>
      <c r="D1278" s="9">
        <f>BILANCA!E274</f>
        <v>93067.23000000001</v>
      </c>
      <c r="E1278" s="9">
        <v>0</v>
      </c>
      <c r="F1278" s="9">
        <v>0</v>
      </c>
      <c r="G1278" s="10">
        <f t="shared" si="40"/>
        <v>81787.575360000017</v>
      </c>
      <c r="H1278" s="10">
        <f t="shared" si="39"/>
        <v>0.28999999999359716</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32147.42</v>
      </c>
      <c r="D1279" s="9">
        <f>BILANCA!E275</f>
        <v>13211.44</v>
      </c>
      <c r="E1279" s="9">
        <v>0</v>
      </c>
      <c r="F1279" s="9">
        <v>0</v>
      </c>
      <c r="G1279" s="10">
        <f t="shared" si="40"/>
        <v>15755.4107</v>
      </c>
      <c r="H1279" s="10">
        <f t="shared" si="39"/>
        <v>0.85999999999876309</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23741.69</v>
      </c>
      <c r="D1290" s="9">
        <f>BILANCA!E286</f>
        <v>22445.56</v>
      </c>
      <c r="E1290" s="9">
        <v>0</v>
      </c>
      <c r="F1290" s="9">
        <v>0</v>
      </c>
      <c r="G1290" s="10">
        <f t="shared" si="40"/>
        <v>19217.186800000003</v>
      </c>
      <c r="H1290" s="10">
        <f t="shared" si="41"/>
        <v>0.75</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45175.88</v>
      </c>
      <c r="D1291" s="9">
        <f>BILANCA!E287</f>
        <v>46323.37</v>
      </c>
      <c r="E1291" s="9">
        <v>0</v>
      </c>
      <c r="F1291" s="9">
        <v>0</v>
      </c>
      <c r="G1291" s="10">
        <f t="shared" si="40"/>
        <v>38728.156220000004</v>
      </c>
      <c r="H1291" s="10">
        <f t="shared" si="41"/>
        <v>0.49000000000523869</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17978.07</v>
      </c>
      <c r="D1294" s="9">
        <f>BILANCA!E290</f>
        <v>11086.86</v>
      </c>
      <c r="E1294" s="9">
        <v>0</v>
      </c>
      <c r="F1294" s="9">
        <v>0</v>
      </c>
      <c r="G1294" s="10">
        <f t="shared" si="40"/>
        <v>11403.108359999998</v>
      </c>
      <c r="H1294" s="10">
        <f t="shared" si="41"/>
        <v>0.20999999999912689</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177556.81</v>
      </c>
      <c r="D1295" s="9">
        <f>BILANCA!E291</f>
        <v>0</v>
      </c>
      <c r="E1295" s="9">
        <v>0</v>
      </c>
      <c r="F1295" s="9">
        <v>0</v>
      </c>
      <c r="G1295" s="10">
        <f t="shared" si="40"/>
        <v>50603.690849999992</v>
      </c>
      <c r="H1295" s="10">
        <f t="shared" si="41"/>
        <v>0.19000000000232831</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177535.5</v>
      </c>
      <c r="D1296" s="9">
        <f>BILANCA!E292</f>
        <v>0</v>
      </c>
      <c r="E1296" s="9">
        <v>0</v>
      </c>
      <c r="F1296" s="9">
        <v>0</v>
      </c>
      <c r="G1296" s="10">
        <f t="shared" si="40"/>
        <v>50775.152999999998</v>
      </c>
      <c r="H1296" s="10">
        <f t="shared" si="41"/>
        <v>0.5</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21.31</v>
      </c>
      <c r="D1297" s="9">
        <f>BILANCA!E293</f>
        <v>0</v>
      </c>
      <c r="E1297" s="9">
        <v>0</v>
      </c>
      <c r="F1297" s="9">
        <v>0</v>
      </c>
      <c r="G1297" s="10">
        <f t="shared" si="40"/>
        <v>6.115969999999999</v>
      </c>
      <c r="H1297" s="10">
        <f t="shared" si="41"/>
        <v>0.30999999999999872</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4122109.7</v>
      </c>
      <c r="D1301" s="9">
        <f>BILANCA!E297</f>
        <v>4270386.9000000004</v>
      </c>
      <c r="E1301" s="9">
        <v>0</v>
      </c>
      <c r="F1301" s="9">
        <v>0</v>
      </c>
      <c r="G1301" s="10">
        <f t="shared" si="40"/>
        <v>3684899.0984999998</v>
      </c>
      <c r="H1301" s="10">
        <f t="shared" si="41"/>
        <v>0.39999999944120646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4122109.7</v>
      </c>
      <c r="D1302" s="9">
        <f>BILANCA!E298</f>
        <v>4270386.9000000004</v>
      </c>
      <c r="E1302" s="9">
        <v>0</v>
      </c>
      <c r="F1302" s="9">
        <v>0</v>
      </c>
      <c r="G1302" s="10">
        <f t="shared" si="40"/>
        <v>3697561.9819999998</v>
      </c>
      <c r="H1302" s="10">
        <f t="shared" si="41"/>
        <v>0.39999999944120646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108358.55</v>
      </c>
      <c r="D1305" s="9">
        <f>BILANCA!E302</f>
        <v>100586.83</v>
      </c>
      <c r="E1305" s="9">
        <v>0</v>
      </c>
      <c r="F1305" s="9">
        <v>0</v>
      </c>
      <c r="G1305" s="10">
        <f t="shared" si="40"/>
        <v>91312.001949999991</v>
      </c>
      <c r="H1305" s="10">
        <f t="shared" si="41"/>
        <v>0.61999999999534339</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40324.519999999997</v>
      </c>
      <c r="D1306" s="9">
        <f>BILANCA!E303</f>
        <v>31217.81</v>
      </c>
      <c r="E1306" s="9">
        <v>0</v>
      </c>
      <c r="F1306" s="9">
        <v>0</v>
      </c>
      <c r="G1306" s="10">
        <f t="shared" si="40"/>
        <v>30417.00144</v>
      </c>
      <c r="H1306" s="10">
        <f t="shared" si="41"/>
        <v>0.67000000000189175</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177556.81</v>
      </c>
      <c r="D1308" s="9">
        <f>BILANCA!E305</f>
        <v>0</v>
      </c>
      <c r="E1308" s="9">
        <v>0</v>
      </c>
      <c r="F1308" s="9">
        <v>0</v>
      </c>
      <c r="G1308" s="10">
        <f t="shared" si="40"/>
        <v>52911.929379999994</v>
      </c>
      <c r="H1308" s="10">
        <f t="shared" si="41"/>
        <v>0.19000000000232831</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228.15</v>
      </c>
      <c r="D1311" s="9">
        <f>BILANCA!E308</f>
        <v>85.97</v>
      </c>
      <c r="E1311" s="9">
        <v>0</v>
      </c>
      <c r="F1311" s="9">
        <v>0</v>
      </c>
      <c r="G1311" s="10">
        <f t="shared" si="40"/>
        <v>120.42708999999999</v>
      </c>
      <c r="H1311" s="10">
        <f t="shared" si="41"/>
        <v>0.18000000000000682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810</v>
      </c>
      <c r="D1312" s="9">
        <f>BILANCA!E309</f>
        <v>2374.14</v>
      </c>
      <c r="E1312" s="9">
        <v>0</v>
      </c>
      <c r="F1312" s="9">
        <v>0</v>
      </c>
      <c r="G1312" s="10">
        <f t="shared" si="40"/>
        <v>1678.6005599999999</v>
      </c>
      <c r="H1312" s="10">
        <f t="shared" si="41"/>
        <v>0.13999999999987267</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9443.49</v>
      </c>
      <c r="D1314" s="9">
        <f>BILANCA!E311</f>
        <v>309.33</v>
      </c>
      <c r="E1314" s="9">
        <v>0</v>
      </c>
      <c r="F1314" s="9">
        <v>0</v>
      </c>
      <c r="G1314" s="10">
        <f t="shared" si="40"/>
        <v>3058.8935999999999</v>
      </c>
      <c r="H1314" s="10">
        <f t="shared" si="41"/>
        <v>0.81999999999976581</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9</v>
      </c>
      <c r="D1339" s="9">
        <f>BILANCA!E336</f>
        <v>1698.25</v>
      </c>
      <c r="E1339" s="9">
        <v>0</v>
      </c>
      <c r="F1339" s="9">
        <v>0</v>
      </c>
      <c r="G1339" s="10">
        <f t="shared" si="42"/>
        <v>1120.4095</v>
      </c>
      <c r="H1339" s="10">
        <f t="shared" si="41"/>
        <v>0.25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81023.91</v>
      </c>
      <c r="D1340" s="9">
        <f>BILANCA!E337</f>
        <v>107496.98</v>
      </c>
      <c r="E1340" s="9">
        <v>0</v>
      </c>
      <c r="F1340" s="9">
        <v>0</v>
      </c>
      <c r="G1340" s="10">
        <f t="shared" si="42"/>
        <v>97685.897100000002</v>
      </c>
      <c r="H1340" s="10">
        <f t="shared" si="41"/>
        <v>0.11000000000058208</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3250</v>
      </c>
      <c r="E1341" s="9">
        <v>0</v>
      </c>
      <c r="F1341" s="9">
        <v>0</v>
      </c>
      <c r="G1341" s="10">
        <f t="shared" si="42"/>
        <v>2151.5</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351724.08</v>
      </c>
      <c r="D1342" s="9">
        <f>BILANCA!E339</f>
        <v>75362.5</v>
      </c>
      <c r="E1342" s="9">
        <v>0</v>
      </c>
      <c r="F1342" s="9">
        <v>0</v>
      </c>
      <c r="G1342" s="10">
        <f t="shared" si="42"/>
        <v>166813.09456000003</v>
      </c>
      <c r="H1342" s="10">
        <f t="shared" si="41"/>
        <v>0.58000000001629815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774266.31</v>
      </c>
      <c r="D1346" s="9">
        <f>BILANCA!E343</f>
        <v>1557469.37</v>
      </c>
      <c r="E1346" s="9">
        <v>0</v>
      </c>
      <c r="F1346" s="9">
        <v>0</v>
      </c>
      <c r="G1346" s="10">
        <f t="shared" si="42"/>
        <v>1306772.8968000002</v>
      </c>
      <c r="H1346" s="10">
        <f t="shared" ref="H1346:H1409" si="43">ABS(C1346-ROUND(C1346,0))+ABS(D1346-ROUND(D1346,0))</f>
        <v>0.68000000016763806</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5107.55</v>
      </c>
      <c r="D1347" s="9">
        <f>BILANCA!E344</f>
        <v>0</v>
      </c>
      <c r="E1347" s="9">
        <v>0</v>
      </c>
      <c r="F1347" s="9">
        <v>0</v>
      </c>
      <c r="G1347" s="10">
        <f t="shared" si="42"/>
        <v>1721.2443500000002</v>
      </c>
      <c r="H1347" s="10">
        <f t="shared" si="43"/>
        <v>0.4499999999998181</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2000</v>
      </c>
      <c r="E1370" s="9">
        <v>0</v>
      </c>
      <c r="F1370" s="9">
        <v>0</v>
      </c>
      <c r="G1370" s="10">
        <f t="shared" si="42"/>
        <v>1440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98.1</v>
      </c>
      <c r="E1371" s="9">
        <v>0</v>
      </c>
      <c r="F1371" s="9">
        <v>0</v>
      </c>
      <c r="G1371" s="10">
        <f t="shared" si="42"/>
        <v>70.828199999999995</v>
      </c>
      <c r="H1371" s="10">
        <f t="shared" si="43"/>
        <v>9.9999999999994316E-2</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6876.74</v>
      </c>
      <c r="E1372" s="9">
        <v>0</v>
      </c>
      <c r="F1372" s="9">
        <v>0</v>
      </c>
      <c r="G1372" s="10">
        <f t="shared" si="42"/>
        <v>4978.7597599999999</v>
      </c>
      <c r="H1372" s="10">
        <f t="shared" si="43"/>
        <v>0.26000000000021828</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33832.32</v>
      </c>
      <c r="D1393" s="9">
        <f>BILANCA!E390</f>
        <v>33832.32</v>
      </c>
      <c r="E1393" s="9">
        <v>0</v>
      </c>
      <c r="F1393" s="9">
        <v>0</v>
      </c>
      <c r="G1393" s="10">
        <f t="shared" si="42"/>
        <v>38873.335680000004</v>
      </c>
      <c r="H1393" s="10">
        <f t="shared" si="43"/>
        <v>0.63999999999941792</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4077659.56</v>
      </c>
      <c r="D1394" s="9">
        <f>BILANCA!E391</f>
        <v>4225936.76</v>
      </c>
      <c r="E1394" s="9">
        <v>0</v>
      </c>
      <c r="F1394" s="9">
        <v>0</v>
      </c>
      <c r="G1394" s="10">
        <f t="shared" si="42"/>
        <v>4811340.7027199995</v>
      </c>
      <c r="H1394" s="10">
        <f t="shared" si="43"/>
        <v>0.68000000016763806</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10617.82</v>
      </c>
      <c r="D1395" s="9">
        <f>BILANCA!E392</f>
        <v>10617.82</v>
      </c>
      <c r="E1395" s="9">
        <v>0</v>
      </c>
      <c r="F1395" s="9">
        <v>0</v>
      </c>
      <c r="G1395" s="10">
        <f t="shared" ref="G1395:G1458" si="44">B1395/1000*C1395+B1395/500*D1395</f>
        <v>12263.5821</v>
      </c>
      <c r="H1395" s="10">
        <f t="shared" si="43"/>
        <v>0.36000000000058208</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377860.19</v>
      </c>
      <c r="D1401" s="14">
        <f>'RAS-funkcijski'!E5</f>
        <v>470806.55000000005</v>
      </c>
      <c r="E1401" s="14">
        <v>0</v>
      </c>
      <c r="F1401" s="14">
        <v>0</v>
      </c>
      <c r="G1401" s="15">
        <f t="shared" si="44"/>
        <v>1319.4732900000001</v>
      </c>
      <c r="H1401" s="15">
        <f t="shared" si="43"/>
        <v>0.63999999995576218</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365162.16</v>
      </c>
      <c r="D1402" s="9">
        <f>'RAS-funkcijski'!E6</f>
        <v>452730.03</v>
      </c>
      <c r="E1402" s="9">
        <v>0</v>
      </c>
      <c r="F1402" s="9">
        <v>0</v>
      </c>
      <c r="G1402" s="10">
        <f t="shared" si="44"/>
        <v>2541.2444400000004</v>
      </c>
      <c r="H1402" s="10">
        <f t="shared" si="43"/>
        <v>0.19000000000232831</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365162.16</v>
      </c>
      <c r="D1403" s="9">
        <f>'RAS-funkcijski'!E7</f>
        <v>452730.03</v>
      </c>
      <c r="E1403" s="9">
        <v>0</v>
      </c>
      <c r="F1403" s="9">
        <v>0</v>
      </c>
      <c r="G1403" s="10">
        <f t="shared" si="44"/>
        <v>3811.8666600000001</v>
      </c>
      <c r="H1403" s="10">
        <f t="shared" si="43"/>
        <v>0.19000000000232831</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12698.03</v>
      </c>
      <c r="D1416" s="9">
        <f>'RAS-funkcijski'!E20</f>
        <v>18076.52</v>
      </c>
      <c r="E1416" s="9">
        <v>0</v>
      </c>
      <c r="F1416" s="9">
        <v>0</v>
      </c>
      <c r="G1416" s="10">
        <f t="shared" si="44"/>
        <v>781.61712000000011</v>
      </c>
      <c r="H1416" s="10">
        <f t="shared" si="45"/>
        <v>0.51000000000021828</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74103.75</v>
      </c>
      <c r="D1424" s="9">
        <f>'RAS-funkcijski'!E28</f>
        <v>196572.96000000002</v>
      </c>
      <c r="E1424" s="9">
        <v>0</v>
      </c>
      <c r="F1424" s="9">
        <v>0</v>
      </c>
      <c r="G1424" s="10">
        <f t="shared" si="44"/>
        <v>11213.992080000002</v>
      </c>
      <c r="H1424" s="10">
        <f t="shared" si="45"/>
        <v>0.28999999997904524</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68253.31</v>
      </c>
      <c r="D1426" s="9">
        <f>'RAS-funkcijski'!E30</f>
        <v>66869.55</v>
      </c>
      <c r="E1426" s="9">
        <v>0</v>
      </c>
      <c r="F1426" s="9">
        <v>0</v>
      </c>
      <c r="G1426" s="10">
        <f t="shared" si="44"/>
        <v>5251.8026600000003</v>
      </c>
      <c r="H1426" s="10">
        <f t="shared" si="45"/>
        <v>0.75999999999476131</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5850.44</v>
      </c>
      <c r="D1430" s="9">
        <f>'RAS-funkcijski'!E34</f>
        <v>129703.41</v>
      </c>
      <c r="E1430" s="9">
        <v>0</v>
      </c>
      <c r="F1430" s="9">
        <v>0</v>
      </c>
      <c r="G1430" s="10">
        <f t="shared" si="44"/>
        <v>7957.7178000000004</v>
      </c>
      <c r="H1430" s="10">
        <f t="shared" si="45"/>
        <v>0.85000000000309228</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1212961.6300000001</v>
      </c>
      <c r="D1431" s="9">
        <f>'RAS-funkcijski'!E35</f>
        <v>1865212.2000000002</v>
      </c>
      <c r="E1431" s="9">
        <v>0</v>
      </c>
      <c r="F1431" s="9">
        <v>0</v>
      </c>
      <c r="G1431" s="10">
        <f t="shared" si="44"/>
        <v>153244.96693</v>
      </c>
      <c r="H1431" s="10">
        <f t="shared" si="45"/>
        <v>0.57000000006519258</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41607.300000000003</v>
      </c>
      <c r="D1435" s="9">
        <f>'RAS-funkcijski'!E39</f>
        <v>105897.13</v>
      </c>
      <c r="E1435" s="9">
        <v>0</v>
      </c>
      <c r="F1435" s="9">
        <v>0</v>
      </c>
      <c r="G1435" s="10">
        <f t="shared" si="44"/>
        <v>8869.0546000000013</v>
      </c>
      <c r="H1435" s="10">
        <f t="shared" si="45"/>
        <v>0.430000000007567</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41607.300000000003</v>
      </c>
      <c r="D1436" s="9">
        <f>'RAS-funkcijski'!E40</f>
        <v>105897.13</v>
      </c>
      <c r="E1436" s="9">
        <v>0</v>
      </c>
      <c r="F1436" s="9">
        <v>0</v>
      </c>
      <c r="G1436" s="10">
        <f t="shared" si="44"/>
        <v>9122.4561599999997</v>
      </c>
      <c r="H1436" s="10">
        <f t="shared" si="45"/>
        <v>0.430000000007567</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1171354.33</v>
      </c>
      <c r="D1470" s="9">
        <f>'RAS-funkcijski'!E74</f>
        <v>1759315.07</v>
      </c>
      <c r="E1470" s="9">
        <v>0</v>
      </c>
      <c r="F1470" s="9">
        <v>0</v>
      </c>
      <c r="G1470" s="10">
        <f t="shared" si="46"/>
        <v>328298.91290000005</v>
      </c>
      <c r="H1470" s="10">
        <f t="shared" si="45"/>
        <v>0.40000000013969839</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12489.93</v>
      </c>
      <c r="D1471" s="9">
        <f>'RAS-funkcijski'!E75</f>
        <v>20774.060000000001</v>
      </c>
      <c r="E1471" s="9">
        <v>0</v>
      </c>
      <c r="F1471" s="9">
        <v>0</v>
      </c>
      <c r="G1471" s="10">
        <f t="shared" si="46"/>
        <v>3836.7015499999998</v>
      </c>
      <c r="H1471" s="10">
        <f t="shared" si="45"/>
        <v>0.13000000000101863</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12489.93</v>
      </c>
      <c r="D1472" s="9">
        <f>'RAS-funkcijski'!E76</f>
        <v>20774.060000000001</v>
      </c>
      <c r="E1472" s="9">
        <v>0</v>
      </c>
      <c r="F1472" s="9">
        <v>0</v>
      </c>
      <c r="G1472" s="10">
        <f t="shared" si="46"/>
        <v>3890.7395999999999</v>
      </c>
      <c r="H1472" s="10">
        <f t="shared" si="45"/>
        <v>0.13000000000101863</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1238129.74</v>
      </c>
      <c r="D1478" s="9">
        <f>'RAS-funkcijski'!E82</f>
        <v>901003.90999999992</v>
      </c>
      <c r="E1478" s="9">
        <v>0</v>
      </c>
      <c r="F1478" s="9">
        <v>0</v>
      </c>
      <c r="G1478" s="10">
        <f t="shared" si="46"/>
        <v>237130.72967999999</v>
      </c>
      <c r="H1478" s="10">
        <f t="shared" si="47"/>
        <v>0.35000000009313226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555682.12</v>
      </c>
      <c r="D1480" s="9">
        <f>'RAS-funkcijski'!E84</f>
        <v>394219.52000000002</v>
      </c>
      <c r="E1480" s="9">
        <v>0</v>
      </c>
      <c r="F1480" s="9">
        <v>0</v>
      </c>
      <c r="G1480" s="10">
        <f t="shared" si="46"/>
        <v>107529.6928</v>
      </c>
      <c r="H1480" s="10">
        <f t="shared" si="47"/>
        <v>0.59999999997671694</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57690.77</v>
      </c>
      <c r="D1481" s="9">
        <f>'RAS-funkcijski'!E85</f>
        <v>5998.6</v>
      </c>
      <c r="E1481" s="9">
        <v>0</v>
      </c>
      <c r="F1481" s="9">
        <v>0</v>
      </c>
      <c r="G1481" s="10">
        <f t="shared" si="46"/>
        <v>5644.7255700000005</v>
      </c>
      <c r="H1481" s="10">
        <f t="shared" si="47"/>
        <v>0.63000000000283762</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39086.39</v>
      </c>
      <c r="D1482" s="9">
        <f>'RAS-funkcijski'!E86</f>
        <v>172418.74</v>
      </c>
      <c r="E1482" s="9">
        <v>0</v>
      </c>
      <c r="F1482" s="9">
        <v>0</v>
      </c>
      <c r="G1482" s="10">
        <f t="shared" si="46"/>
        <v>31481.75734</v>
      </c>
      <c r="H1482" s="10">
        <f t="shared" si="47"/>
        <v>0.65000000000873115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585670.46</v>
      </c>
      <c r="D1484" s="9">
        <f>'RAS-funkcijski'!E88</f>
        <v>328367.05</v>
      </c>
      <c r="E1484" s="9">
        <v>0</v>
      </c>
      <c r="F1484" s="9">
        <v>0</v>
      </c>
      <c r="G1484" s="10">
        <f t="shared" si="46"/>
        <v>104361.98303999999</v>
      </c>
      <c r="H1484" s="10">
        <f t="shared" si="47"/>
        <v>0.50999999995110556</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17115.68</v>
      </c>
      <c r="D1485" s="9">
        <f>'RAS-funkcijski'!E89</f>
        <v>35862.36</v>
      </c>
      <c r="E1485" s="9">
        <v>0</v>
      </c>
      <c r="F1485" s="9">
        <v>0</v>
      </c>
      <c r="G1485" s="10">
        <f t="shared" si="46"/>
        <v>7551.4340000000011</v>
      </c>
      <c r="H1485" s="10">
        <f t="shared" si="47"/>
        <v>0.68000000000029104</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9656.92</v>
      </c>
      <c r="D1500" s="9">
        <f>'RAS-funkcijski'!E104</f>
        <v>27829.85</v>
      </c>
      <c r="E1500" s="9">
        <v>0</v>
      </c>
      <c r="F1500" s="9">
        <v>0</v>
      </c>
      <c r="G1500" s="10">
        <f t="shared" si="46"/>
        <v>6531.6620000000003</v>
      </c>
      <c r="H1500" s="10">
        <f t="shared" si="47"/>
        <v>0.23000000000138243</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7458.76</v>
      </c>
      <c r="D1502" s="9">
        <f>'RAS-funkcijski'!E106</f>
        <v>8032.51</v>
      </c>
      <c r="E1502" s="9">
        <v>0</v>
      </c>
      <c r="F1502" s="9">
        <v>0</v>
      </c>
      <c r="G1502" s="10">
        <f t="shared" si="46"/>
        <v>2399.4255599999997</v>
      </c>
      <c r="H1502" s="10">
        <f t="shared" si="47"/>
        <v>0.72999999999956344</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274013.36</v>
      </c>
      <c r="D1503" s="9">
        <f>'RAS-funkcijski'!E107</f>
        <v>349503.76</v>
      </c>
      <c r="E1503" s="9">
        <v>0</v>
      </c>
      <c r="F1503" s="9">
        <v>0</v>
      </c>
      <c r="G1503" s="10">
        <f t="shared" si="46"/>
        <v>100221.15063999999</v>
      </c>
      <c r="H1503" s="10">
        <f t="shared" si="47"/>
        <v>0.59999999997671694</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162756.78</v>
      </c>
      <c r="D1504" s="9">
        <f>'RAS-funkcijski'!E108</f>
        <v>226020.96</v>
      </c>
      <c r="E1504" s="9">
        <v>0</v>
      </c>
      <c r="F1504" s="9">
        <v>0</v>
      </c>
      <c r="G1504" s="10">
        <f t="shared" si="46"/>
        <v>63939.064799999993</v>
      </c>
      <c r="H1504" s="10">
        <f t="shared" si="47"/>
        <v>0.26000000000931323</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111256.58</v>
      </c>
      <c r="D1509" s="9">
        <f>'RAS-funkcijski'!E113</f>
        <v>123482.8</v>
      </c>
      <c r="E1509" s="9">
        <v>0</v>
      </c>
      <c r="F1509" s="9">
        <v>0</v>
      </c>
      <c r="G1509" s="10">
        <f t="shared" si="46"/>
        <v>39046.217620000003</v>
      </c>
      <c r="H1509" s="10">
        <f t="shared" si="47"/>
        <v>0.61999999999534339</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96511.12</v>
      </c>
      <c r="D1510" s="9">
        <f>'RAS-funkcijski'!E114</f>
        <v>1474322.8199999998</v>
      </c>
      <c r="E1510" s="9">
        <v>0</v>
      </c>
      <c r="F1510" s="9">
        <v>0</v>
      </c>
      <c r="G1510" s="10">
        <f t="shared" si="46"/>
        <v>334967.24359999999</v>
      </c>
      <c r="H1510" s="10">
        <f t="shared" si="47"/>
        <v>0.30000000016298145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51461.5</v>
      </c>
      <c r="D1511" s="9">
        <f>'RAS-funkcijski'!E115</f>
        <v>1401376.0799999998</v>
      </c>
      <c r="E1511" s="9">
        <v>0</v>
      </c>
      <c r="F1511" s="9">
        <v>0</v>
      </c>
      <c r="G1511" s="10">
        <f t="shared" si="46"/>
        <v>316817.71625999996</v>
      </c>
      <c r="H1511" s="10">
        <f t="shared" si="47"/>
        <v>0.57999999984167516</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18482.759999999998</v>
      </c>
      <c r="D1512" s="9">
        <f>'RAS-funkcijski'!E116</f>
        <v>1361949.67</v>
      </c>
      <c r="E1512" s="9">
        <v>0</v>
      </c>
      <c r="F1512" s="9">
        <v>0</v>
      </c>
      <c r="G1512" s="10">
        <f t="shared" si="46"/>
        <v>307146.79519999999</v>
      </c>
      <c r="H1512" s="10">
        <f t="shared" si="47"/>
        <v>0.57000000007610652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32978.74</v>
      </c>
      <c r="D1513" s="9">
        <f>'RAS-funkcijski'!E117</f>
        <v>39426.410000000003</v>
      </c>
      <c r="E1513" s="9">
        <v>0</v>
      </c>
      <c r="F1513" s="9">
        <v>0</v>
      </c>
      <c r="G1513" s="10">
        <f t="shared" si="46"/>
        <v>12636.966280000002</v>
      </c>
      <c r="H1513" s="10">
        <f t="shared" si="47"/>
        <v>0.67000000000552973</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45049.62</v>
      </c>
      <c r="D1522" s="9">
        <f>'RAS-funkcijski'!E126</f>
        <v>72946.740000000005</v>
      </c>
      <c r="E1522" s="9">
        <v>0</v>
      </c>
      <c r="F1522" s="9">
        <v>0</v>
      </c>
      <c r="G1522" s="10">
        <f t="shared" si="46"/>
        <v>23295.058199999999</v>
      </c>
      <c r="H1522" s="10">
        <f t="shared" si="47"/>
        <v>0.63999999999214197</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53697.670000000006</v>
      </c>
      <c r="D1525" s="9">
        <f>'RAS-funkcijski'!E129</f>
        <v>108845.53</v>
      </c>
      <c r="E1525" s="9">
        <v>0</v>
      </c>
      <c r="F1525" s="9">
        <v>0</v>
      </c>
      <c r="G1525" s="10">
        <f t="shared" si="48"/>
        <v>33923.591249999998</v>
      </c>
      <c r="H1525" s="10">
        <f t="shared" si="47"/>
        <v>0.79999999999563443</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1377</v>
      </c>
      <c r="D1526" s="9">
        <f>'RAS-funkcijski'!E130</f>
        <v>2682.5</v>
      </c>
      <c r="E1526" s="9">
        <v>0</v>
      </c>
      <c r="F1526" s="9">
        <v>0</v>
      </c>
      <c r="G1526" s="10">
        <f t="shared" si="48"/>
        <v>849.49199999999996</v>
      </c>
      <c r="H1526" s="10">
        <f t="shared" si="47"/>
        <v>0.5</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1377</v>
      </c>
      <c r="D1528" s="9">
        <f>'RAS-funkcijski'!E132</f>
        <v>2682.5</v>
      </c>
      <c r="E1528" s="9">
        <v>0</v>
      </c>
      <c r="F1528" s="9">
        <v>0</v>
      </c>
      <c r="G1528" s="10">
        <f t="shared" si="48"/>
        <v>862.976</v>
      </c>
      <c r="H1528" s="10">
        <f t="shared" si="47"/>
        <v>0.5</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15967.4</v>
      </c>
      <c r="D1529" s="9">
        <f>'RAS-funkcijski'!E133</f>
        <v>36977.35</v>
      </c>
      <c r="E1529" s="9">
        <v>0</v>
      </c>
      <c r="F1529" s="9">
        <v>0</v>
      </c>
      <c r="G1529" s="10">
        <f t="shared" si="48"/>
        <v>11599.9509</v>
      </c>
      <c r="H1529" s="10">
        <f t="shared" si="47"/>
        <v>0.74999999999818101</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3212.44</v>
      </c>
      <c r="D1533" s="9">
        <f>'RAS-funkcijski'!E137</f>
        <v>2653.53</v>
      </c>
      <c r="E1533" s="9">
        <v>0</v>
      </c>
      <c r="F1533" s="9">
        <v>0</v>
      </c>
      <c r="G1533" s="10">
        <f t="shared" si="48"/>
        <v>1133.0935000000002</v>
      </c>
      <c r="H1533" s="10">
        <f t="shared" si="47"/>
        <v>0.90999999999985448</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33140.83</v>
      </c>
      <c r="D1536" s="9">
        <f>'RAS-funkcijski'!E140</f>
        <v>66532.149999999994</v>
      </c>
      <c r="E1536" s="9">
        <v>0</v>
      </c>
      <c r="F1536" s="9">
        <v>0</v>
      </c>
      <c r="G1536" s="10">
        <f t="shared" si="48"/>
        <v>22603.897680000002</v>
      </c>
      <c r="H1536" s="10">
        <f t="shared" si="47"/>
        <v>0.319999999992433</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3356883.0700000003</v>
      </c>
      <c r="D1537" s="20">
        <f>'RAS-funkcijski'!E141</f>
        <v>5422904.1499999994</v>
      </c>
      <c r="E1537" s="20">
        <v>0</v>
      </c>
      <c r="F1537" s="20">
        <v>0</v>
      </c>
      <c r="G1537" s="21">
        <f t="shared" si="48"/>
        <v>1945768.7176900001</v>
      </c>
      <c r="H1537" s="21">
        <f t="shared" si="47"/>
        <v>0.21999999973922968</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898972</v>
      </c>
      <c r="D1538" s="14">
        <f>'P-VRIO'!E5</f>
        <v>10062</v>
      </c>
      <c r="E1538" s="14">
        <v>0</v>
      </c>
      <c r="F1538" s="14">
        <v>0</v>
      </c>
      <c r="G1538" s="15">
        <f t="shared" si="48"/>
        <v>919.096</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85</v>
      </c>
      <c r="E1539" s="9">
        <v>0</v>
      </c>
      <c r="F1539" s="9">
        <v>0</v>
      </c>
      <c r="G1539" s="10">
        <f t="shared" si="48"/>
        <v>0.34</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85</v>
      </c>
      <c r="E1540" s="9">
        <v>0</v>
      </c>
      <c r="F1540" s="9">
        <v>0</v>
      </c>
      <c r="G1540" s="10">
        <f t="shared" si="48"/>
        <v>0.51</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85</v>
      </c>
      <c r="E1542" s="9">
        <v>0</v>
      </c>
      <c r="F1542" s="9">
        <v>0</v>
      </c>
      <c r="G1542" s="10">
        <f t="shared" si="48"/>
        <v>0.85</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898972</v>
      </c>
      <c r="D1555" s="9">
        <f>'P-VRIO'!E22</f>
        <v>9977</v>
      </c>
      <c r="E1555" s="9">
        <v>0</v>
      </c>
      <c r="F1555" s="9">
        <v>0</v>
      </c>
      <c r="G1555" s="10">
        <f t="shared" si="48"/>
        <v>16540.667999999998</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898972</v>
      </c>
      <c r="D1556" s="9">
        <f>'P-VRIO'!E23</f>
        <v>0</v>
      </c>
      <c r="E1556" s="9">
        <v>0</v>
      </c>
      <c r="F1556" s="9">
        <v>0</v>
      </c>
      <c r="G1556" s="10">
        <f t="shared" si="48"/>
        <v>17080.468000000001</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59440</v>
      </c>
      <c r="D1557" s="9">
        <f>'P-VRIO'!E24</f>
        <v>0</v>
      </c>
      <c r="E1557" s="9">
        <v>0</v>
      </c>
      <c r="F1557" s="9">
        <v>0</v>
      </c>
      <c r="G1557" s="10">
        <f t="shared" si="48"/>
        <v>1188.8</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839532</v>
      </c>
      <c r="D1558" s="9">
        <f>'P-VRIO'!E25</f>
        <v>0</v>
      </c>
      <c r="E1558" s="9">
        <v>0</v>
      </c>
      <c r="F1558" s="9">
        <v>0</v>
      </c>
      <c r="G1558" s="10">
        <f t="shared" si="48"/>
        <v>17630.172000000002</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9977</v>
      </c>
      <c r="E1563" s="9">
        <v>0</v>
      </c>
      <c r="F1563" s="9">
        <v>0</v>
      </c>
      <c r="G1563" s="10">
        <f t="shared" si="48"/>
        <v>518.80399999999997</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9977</v>
      </c>
      <c r="E1569" s="9">
        <v>0</v>
      </c>
      <c r="F1569" s="9">
        <v>0</v>
      </c>
      <c r="G1569" s="10">
        <f t="shared" si="48"/>
        <v>638.52800000000002</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1207023.3</v>
      </c>
      <c r="D1582" s="14"/>
      <c r="E1582" s="14">
        <v>0</v>
      </c>
      <c r="F1582" s="14">
        <v>0</v>
      </c>
      <c r="G1582" s="15">
        <f t="shared" ref="G1582:G1613" si="54">B1582/1000*C1582</f>
        <v>1207.0233000000001</v>
      </c>
      <c r="H1582" s="15">
        <f t="shared" ref="H1582:H1613" si="55">ABS(C1582-ROUND(C1582,0))</f>
        <v>0.30000000004656613</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6569753.9799999995</v>
      </c>
      <c r="D1583" s="9">
        <v>0</v>
      </c>
      <c r="E1583" s="9">
        <v>0</v>
      </c>
      <c r="F1583" s="9">
        <v>0</v>
      </c>
      <c r="G1583" s="10">
        <f t="shared" si="54"/>
        <v>13139.507959999999</v>
      </c>
      <c r="H1583" s="10">
        <f t="shared" si="55"/>
        <v>2.0000000484287739E-2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190441.83</v>
      </c>
      <c r="D1584" s="9">
        <v>0</v>
      </c>
      <c r="E1584" s="9">
        <v>0</v>
      </c>
      <c r="F1584" s="9">
        <v>0</v>
      </c>
      <c r="G1584" s="10">
        <f t="shared" si="54"/>
        <v>571.32548999999995</v>
      </c>
      <c r="H1584" s="10">
        <f t="shared" si="55"/>
        <v>0.17000000001280569</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1670947.8399999999</v>
      </c>
      <c r="D1585" s="9">
        <v>0</v>
      </c>
      <c r="E1585" s="9">
        <v>0</v>
      </c>
      <c r="F1585" s="9">
        <v>0</v>
      </c>
      <c r="G1585" s="10">
        <f t="shared" si="54"/>
        <v>6683.7913599999993</v>
      </c>
      <c r="H1585" s="10">
        <f t="shared" si="55"/>
        <v>0.16000000014901161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234138.47</v>
      </c>
      <c r="D1586" s="9">
        <v>0</v>
      </c>
      <c r="E1586" s="9">
        <v>0</v>
      </c>
      <c r="F1586" s="9">
        <v>0</v>
      </c>
      <c r="G1586" s="10">
        <f t="shared" si="54"/>
        <v>1170.69235</v>
      </c>
      <c r="H1586" s="10">
        <f t="shared" si="55"/>
        <v>0.47000000000116415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799568.9</v>
      </c>
      <c r="D1587" s="9">
        <v>0</v>
      </c>
      <c r="E1587" s="9">
        <v>0</v>
      </c>
      <c r="F1587" s="9">
        <v>0</v>
      </c>
      <c r="G1587" s="10">
        <f t="shared" si="54"/>
        <v>4797.4134000000004</v>
      </c>
      <c r="H1587" s="10">
        <f t="shared" si="55"/>
        <v>9.9999999976716936E-2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21886.83</v>
      </c>
      <c r="D1588" s="9">
        <v>0</v>
      </c>
      <c r="E1588" s="9">
        <v>0</v>
      </c>
      <c r="F1588" s="9">
        <v>0</v>
      </c>
      <c r="G1588" s="10">
        <f t="shared" si="54"/>
        <v>153.20781000000002</v>
      </c>
      <c r="H1588" s="10">
        <f t="shared" si="55"/>
        <v>0.16999999999825377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32068.21</v>
      </c>
      <c r="D1589" s="9">
        <v>0</v>
      </c>
      <c r="E1589" s="9">
        <v>0</v>
      </c>
      <c r="F1589" s="9">
        <v>0</v>
      </c>
      <c r="G1589" s="10">
        <f t="shared" si="54"/>
        <v>256.54568</v>
      </c>
      <c r="H1589" s="10">
        <f t="shared" si="55"/>
        <v>0.20999999999912689</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55039.15</v>
      </c>
      <c r="D1590" s="9">
        <v>0</v>
      </c>
      <c r="E1590" s="9">
        <v>0</v>
      </c>
      <c r="F1590" s="9">
        <v>0</v>
      </c>
      <c r="G1590" s="10">
        <f t="shared" si="54"/>
        <v>495.35235</v>
      </c>
      <c r="H1590" s="10">
        <f t="shared" si="55"/>
        <v>0.15000000000145519</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27297.69</v>
      </c>
      <c r="D1591" s="9">
        <v>0</v>
      </c>
      <c r="E1591" s="9">
        <v>0</v>
      </c>
      <c r="F1591" s="9">
        <v>0</v>
      </c>
      <c r="G1591" s="10">
        <f t="shared" si="54"/>
        <v>272.9769</v>
      </c>
      <c r="H1591" s="10">
        <f t="shared" si="55"/>
        <v>0.31000000000130967</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500818.51</v>
      </c>
      <c r="D1592" s="9">
        <v>0</v>
      </c>
      <c r="E1592" s="9">
        <v>0</v>
      </c>
      <c r="F1592" s="9">
        <v>0</v>
      </c>
      <c r="G1592" s="10">
        <f t="shared" si="54"/>
        <v>5509.0036099999998</v>
      </c>
      <c r="H1592" s="10">
        <f t="shared" si="55"/>
        <v>0.48999999999068677</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130.08000000000001</v>
      </c>
      <c r="D1593" s="9">
        <v>0</v>
      </c>
      <c r="E1593" s="9">
        <v>0</v>
      </c>
      <c r="F1593" s="9">
        <v>0</v>
      </c>
      <c r="G1593" s="10">
        <f t="shared" si="54"/>
        <v>1.5609600000000001</v>
      </c>
      <c r="H1593" s="10">
        <f t="shared" si="55"/>
        <v>8.0000000000012506E-2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3696275.86</v>
      </c>
      <c r="D1594" s="9">
        <v>0</v>
      </c>
      <c r="E1594" s="9">
        <v>0</v>
      </c>
      <c r="F1594" s="9">
        <v>0</v>
      </c>
      <c r="G1594" s="10">
        <f t="shared" si="54"/>
        <v>48051.586179999998</v>
      </c>
      <c r="H1594" s="10">
        <f t="shared" si="55"/>
        <v>0.14000000013038516</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873454.62</v>
      </c>
      <c r="D1595" s="9">
        <v>0</v>
      </c>
      <c r="E1595" s="9">
        <v>0</v>
      </c>
      <c r="F1595" s="9">
        <v>0</v>
      </c>
      <c r="G1595" s="10">
        <f t="shared" si="54"/>
        <v>12228.364680000001</v>
      </c>
      <c r="H1595" s="10">
        <f t="shared" si="55"/>
        <v>0.38000000000465661</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873454.62</v>
      </c>
      <c r="D1599" s="9">
        <v>0</v>
      </c>
      <c r="E1599" s="9">
        <v>0</v>
      </c>
      <c r="F1599" s="9">
        <v>0</v>
      </c>
      <c r="G1599" s="10">
        <f t="shared" si="54"/>
        <v>15722.183159999999</v>
      </c>
      <c r="H1599" s="10">
        <f t="shared" si="55"/>
        <v>0.38000000000465661</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138633.82999999999</v>
      </c>
      <c r="D1601" s="9">
        <v>0</v>
      </c>
      <c r="E1601" s="9">
        <v>0</v>
      </c>
      <c r="F1601" s="9">
        <v>0</v>
      </c>
      <c r="G1601" s="10">
        <f t="shared" si="54"/>
        <v>2772.6765999999998</v>
      </c>
      <c r="H1601" s="10">
        <f t="shared" si="55"/>
        <v>0.17000000001280569</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6022525.3399999989</v>
      </c>
      <c r="D1602" s="9">
        <v>0</v>
      </c>
      <c r="E1602" s="9">
        <v>0</v>
      </c>
      <c r="F1602" s="9">
        <v>0</v>
      </c>
      <c r="G1602" s="10">
        <f t="shared" si="54"/>
        <v>126473.03213999998</v>
      </c>
      <c r="H1602" s="10">
        <f t="shared" si="55"/>
        <v>0.33999999891966581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184230.18</v>
      </c>
      <c r="D1603" s="9">
        <v>0</v>
      </c>
      <c r="E1603" s="9">
        <v>0</v>
      </c>
      <c r="F1603" s="9">
        <v>0</v>
      </c>
      <c r="G1603" s="10">
        <f t="shared" si="54"/>
        <v>4053.0639599999995</v>
      </c>
      <c r="H1603" s="10">
        <f t="shared" si="55"/>
        <v>0.17999999999301508</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1633259.1099999999</v>
      </c>
      <c r="D1604" s="9">
        <v>0</v>
      </c>
      <c r="E1604" s="9">
        <v>0</v>
      </c>
      <c r="F1604" s="9">
        <v>0</v>
      </c>
      <c r="G1604" s="10">
        <f t="shared" si="54"/>
        <v>37564.959529999993</v>
      </c>
      <c r="H1604" s="10">
        <f t="shared" si="55"/>
        <v>0.10999999986961484</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229267.29</v>
      </c>
      <c r="D1605" s="9">
        <v>0</v>
      </c>
      <c r="E1605" s="9">
        <v>0</v>
      </c>
      <c r="F1605" s="9">
        <v>0</v>
      </c>
      <c r="G1605" s="10">
        <f t="shared" si="54"/>
        <v>5502.4149600000001</v>
      </c>
      <c r="H1605" s="10">
        <f t="shared" si="55"/>
        <v>0.29000000000814907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760883.41</v>
      </c>
      <c r="D1606" s="9">
        <v>0</v>
      </c>
      <c r="E1606" s="9">
        <v>0</v>
      </c>
      <c r="F1606" s="9">
        <v>0</v>
      </c>
      <c r="G1606" s="10">
        <f t="shared" si="54"/>
        <v>19022.08525</v>
      </c>
      <c r="H1606" s="10">
        <f t="shared" si="55"/>
        <v>0.41000000003259629</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17131.419999999998</v>
      </c>
      <c r="D1607" s="9">
        <v>0</v>
      </c>
      <c r="E1607" s="9">
        <v>0</v>
      </c>
      <c r="F1607" s="9">
        <v>0</v>
      </c>
      <c r="G1607" s="10">
        <f t="shared" si="54"/>
        <v>445.41691999999995</v>
      </c>
      <c r="H1607" s="10">
        <f t="shared" si="55"/>
        <v>0.41999999999825377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31947.119999999999</v>
      </c>
      <c r="D1608" s="9">
        <v>0</v>
      </c>
      <c r="E1608" s="9">
        <v>0</v>
      </c>
      <c r="F1608" s="9">
        <v>0</v>
      </c>
      <c r="G1608" s="10">
        <f t="shared" si="54"/>
        <v>862.57223999999997</v>
      </c>
      <c r="H1608" s="10">
        <f t="shared" si="55"/>
        <v>0.11999999999898137</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55039.15</v>
      </c>
      <c r="D1609" s="9">
        <v>0</v>
      </c>
      <c r="E1609" s="9">
        <v>0</v>
      </c>
      <c r="F1609" s="9">
        <v>0</v>
      </c>
      <c r="G1609" s="10">
        <f t="shared" si="54"/>
        <v>1541.0962000000002</v>
      </c>
      <c r="H1609" s="10">
        <f t="shared" si="55"/>
        <v>0.15000000000145519</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27591.45</v>
      </c>
      <c r="D1610" s="9">
        <v>0</v>
      </c>
      <c r="E1610" s="9">
        <v>0</v>
      </c>
      <c r="F1610" s="9">
        <v>0</v>
      </c>
      <c r="G1610" s="10">
        <f t="shared" si="54"/>
        <v>800.15205000000003</v>
      </c>
      <c r="H1610" s="10">
        <f t="shared" si="55"/>
        <v>0.4500000000007276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506161.64</v>
      </c>
      <c r="D1611" s="9">
        <v>0</v>
      </c>
      <c r="E1611" s="9">
        <v>0</v>
      </c>
      <c r="F1611" s="9">
        <v>0</v>
      </c>
      <c r="G1611" s="10">
        <f t="shared" si="54"/>
        <v>15184.849200000001</v>
      </c>
      <c r="H1611" s="10">
        <f t="shared" si="55"/>
        <v>0.35999999998603016</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5237.63</v>
      </c>
      <c r="D1612" s="9">
        <v>0</v>
      </c>
      <c r="E1612" s="9">
        <v>0</v>
      </c>
      <c r="F1612" s="9">
        <v>0</v>
      </c>
      <c r="G1612" s="10">
        <f t="shared" si="54"/>
        <v>162.36653000000001</v>
      </c>
      <c r="H1612" s="10">
        <f t="shared" si="55"/>
        <v>0.36999999999989086</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3969387.44</v>
      </c>
      <c r="D1613" s="9">
        <v>0</v>
      </c>
      <c r="E1613" s="9">
        <v>0</v>
      </c>
      <c r="F1613" s="9">
        <v>0</v>
      </c>
      <c r="G1613" s="10">
        <f t="shared" si="54"/>
        <v>127020.39808</v>
      </c>
      <c r="H1613" s="10">
        <f t="shared" si="55"/>
        <v>0.43999999994412065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90251.56</v>
      </c>
      <c r="D1614" s="9">
        <v>0</v>
      </c>
      <c r="E1614" s="9">
        <v>0</v>
      </c>
      <c r="F1614" s="9">
        <v>0</v>
      </c>
      <c r="G1614" s="10">
        <f t="shared" ref="G1614:G1645" si="56">B1614/1000*C1614</f>
        <v>2978.3014800000001</v>
      </c>
      <c r="H1614" s="10">
        <f t="shared" ref="H1614:H1645" si="57">ABS(C1614-ROUND(C1614,0))</f>
        <v>0.44000000000232831</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90251.56</v>
      </c>
      <c r="D1618" s="9">
        <v>0</v>
      </c>
      <c r="E1618" s="9">
        <v>0</v>
      </c>
      <c r="F1618" s="9">
        <v>0</v>
      </c>
      <c r="G1618" s="10">
        <f t="shared" si="56"/>
        <v>3339.3077199999998</v>
      </c>
      <c r="H1618" s="10">
        <f t="shared" si="57"/>
        <v>0.44000000000232831</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145397.04999999999</v>
      </c>
      <c r="D1620" s="9">
        <v>0</v>
      </c>
      <c r="E1620" s="9">
        <v>0</v>
      </c>
      <c r="F1620" s="9">
        <v>0</v>
      </c>
      <c r="G1620" s="10">
        <f t="shared" si="56"/>
        <v>5670.4849499999991</v>
      </c>
      <c r="H1620" s="10">
        <f t="shared" si="57"/>
        <v>4.9999999988358468E-2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1754251.9400000004</v>
      </c>
      <c r="D1621" s="9">
        <v>0</v>
      </c>
      <c r="E1621" s="9">
        <v>0</v>
      </c>
      <c r="F1621" s="9">
        <v>0</v>
      </c>
      <c r="G1621" s="10">
        <f t="shared" si="56"/>
        <v>70170.077600000019</v>
      </c>
      <c r="H1621" s="10">
        <f t="shared" si="57"/>
        <v>5.9999999590218067E-2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4948.25</v>
      </c>
      <c r="D1622" s="9">
        <v>0</v>
      </c>
      <c r="E1622" s="9">
        <v>0</v>
      </c>
      <c r="F1622" s="9">
        <v>0</v>
      </c>
      <c r="G1622" s="10">
        <f t="shared" si="56"/>
        <v>202.87825000000001</v>
      </c>
      <c r="H1622" s="10">
        <f t="shared" si="57"/>
        <v>0.25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1698.25</v>
      </c>
      <c r="D1628" s="9">
        <v>0</v>
      </c>
      <c r="E1628" s="9">
        <v>0</v>
      </c>
      <c r="F1628" s="9">
        <v>0</v>
      </c>
      <c r="G1628" s="10">
        <f t="shared" si="56"/>
        <v>79.817750000000004</v>
      </c>
      <c r="H1628" s="10">
        <f t="shared" si="57"/>
        <v>0.25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1298.25</v>
      </c>
      <c r="D1634" s="9">
        <v>0</v>
      </c>
      <c r="E1634" s="9">
        <v>0</v>
      </c>
      <c r="F1634" s="9">
        <v>0</v>
      </c>
      <c r="G1634" s="10">
        <f t="shared" si="56"/>
        <v>68.807249999999996</v>
      </c>
      <c r="H1634" s="10">
        <f t="shared" si="57"/>
        <v>0.25</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1288.55</v>
      </c>
      <c r="D1635" s="9">
        <v>0</v>
      </c>
      <c r="E1635" s="9">
        <v>0</v>
      </c>
      <c r="F1635" s="9">
        <v>0</v>
      </c>
      <c r="G1635" s="10">
        <f t="shared" si="56"/>
        <v>69.581699999999998</v>
      </c>
      <c r="H1635" s="10">
        <f t="shared" si="57"/>
        <v>0.45000000000004547</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9.6999999999999993</v>
      </c>
      <c r="D1637" s="9">
        <v>0</v>
      </c>
      <c r="E1637" s="9">
        <v>0</v>
      </c>
      <c r="F1637" s="9">
        <v>0</v>
      </c>
      <c r="G1637" s="10">
        <f t="shared" si="56"/>
        <v>0.54320000000000002</v>
      </c>
      <c r="H1637" s="10">
        <f t="shared" si="57"/>
        <v>0.30000000000000071</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400</v>
      </c>
      <c r="D1654" s="9">
        <v>0</v>
      </c>
      <c r="E1654" s="9">
        <v>0</v>
      </c>
      <c r="F1654" s="9">
        <v>0</v>
      </c>
      <c r="G1654" s="10">
        <f t="shared" si="58"/>
        <v>29.2</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400</v>
      </c>
      <c r="D1656" s="9">
        <v>0</v>
      </c>
      <c r="E1656" s="9">
        <v>0</v>
      </c>
      <c r="F1656" s="9">
        <v>0</v>
      </c>
      <c r="G1656" s="10">
        <f t="shared" si="58"/>
        <v>30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3250</v>
      </c>
      <c r="D1669" s="9">
        <v>0</v>
      </c>
      <c r="E1669" s="9">
        <v>0</v>
      </c>
      <c r="F1669" s="9">
        <v>0</v>
      </c>
      <c r="G1669" s="10">
        <f t="shared" si="58"/>
        <v>286</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3250</v>
      </c>
      <c r="D1671" s="9">
        <v>0</v>
      </c>
      <c r="E1671" s="9">
        <v>0</v>
      </c>
      <c r="F1671" s="9">
        <v>0</v>
      </c>
      <c r="G1671" s="10">
        <f t="shared" si="58"/>
        <v>292.5</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1749303.6900000002</v>
      </c>
      <c r="D1681" s="9">
        <v>0</v>
      </c>
      <c r="E1681" s="9">
        <v>0</v>
      </c>
      <c r="F1681" s="9">
        <v>0</v>
      </c>
      <c r="G1681" s="10">
        <f t="shared" si="60"/>
        <v>174930.36900000004</v>
      </c>
      <c r="H1681" s="10">
        <f t="shared" si="61"/>
        <v>0.30999999982304871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6876.74</v>
      </c>
      <c r="D1682" s="9">
        <v>0</v>
      </c>
      <c r="E1682" s="9">
        <v>0</v>
      </c>
      <c r="F1682" s="9">
        <v>0</v>
      </c>
      <c r="G1682" s="10">
        <f t="shared" si="60"/>
        <v>694.55074000000002</v>
      </c>
      <c r="H1682" s="10">
        <f t="shared" si="61"/>
        <v>0.26000000000021828</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107496.98</v>
      </c>
      <c r="D1683" s="9">
        <v>0</v>
      </c>
      <c r="E1683" s="9">
        <v>0</v>
      </c>
      <c r="F1683" s="9">
        <v>0</v>
      </c>
      <c r="G1683" s="10">
        <f t="shared" si="60"/>
        <v>10964.691959999998</v>
      </c>
      <c r="H1683" s="10">
        <f t="shared" si="61"/>
        <v>2.0000000004074536E-2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75362.5</v>
      </c>
      <c r="D1684" s="9">
        <v>0</v>
      </c>
      <c r="E1684" s="9">
        <v>0</v>
      </c>
      <c r="F1684" s="9">
        <v>0</v>
      </c>
      <c r="G1684" s="10">
        <f t="shared" si="60"/>
        <v>7762.3374999999996</v>
      </c>
      <c r="H1684" s="10">
        <f t="shared" si="61"/>
        <v>0.5</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1557469.37</v>
      </c>
      <c r="D1685" s="9">
        <v>0</v>
      </c>
      <c r="E1685" s="9">
        <v>0</v>
      </c>
      <c r="F1685" s="9">
        <v>0</v>
      </c>
      <c r="G1685" s="10">
        <f t="shared" si="60"/>
        <v>161976.81448</v>
      </c>
      <c r="H1685" s="10">
        <f t="shared" si="61"/>
        <v>0.37000000011175871</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2098.1</v>
      </c>
      <c r="D1686" s="20">
        <v>0</v>
      </c>
      <c r="E1686" s="20">
        <v>0</v>
      </c>
      <c r="F1686" s="20">
        <v>0</v>
      </c>
      <c r="G1686" s="21">
        <f t="shared" si="60"/>
        <v>220.30049999999997</v>
      </c>
      <c r="H1686" s="21">
        <f t="shared" si="61"/>
        <v>9.9999999999909051E-2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6" zoomScale="90" zoomScaleNormal="90" workbookViewId="0">
      <selection activeCell="G1" sqref="G1 G1"/>
    </sheetView>
  </sheetViews>
  <sheetFormatPr defaultColWidth="44.42578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1" sqref="C11"/>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27079</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v>22</v>
      </c>
      <c r="D10" s="6"/>
      <c r="E10" s="294"/>
      <c r="F10" s="307" t="s">
        <v>34</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35</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t="s">
        <v>36</v>
      </c>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36</v>
      </c>
      <c r="D13" s="6"/>
      <c r="E13" s="294"/>
      <c r="F13" s="291" t="s">
        <v>41</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295" t="s">
        <v>43</v>
      </c>
      <c r="C16" s="296"/>
      <c r="D16" s="296"/>
      <c r="E16" s="296"/>
      <c r="F16" s="297"/>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3313254.88</v>
      </c>
      <c r="I17" s="157">
        <f>'PR-RAS'!E6</f>
        <v>4975722.6399999997</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1807585.55</v>
      </c>
      <c r="I18" s="157">
        <f>'PR-RAS'!E152</f>
        <v>2380538.71</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344426.03999999957</v>
      </c>
      <c r="I19" s="157">
        <f>'PR-RAS'!E649</f>
        <v>558723.8599999994</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295" t="s">
        <v>43</v>
      </c>
      <c r="C21" s="296"/>
      <c r="D21" s="296"/>
      <c r="E21" s="296"/>
      <c r="F21" s="297"/>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16785277.409999996</v>
      </c>
      <c r="I22" s="157">
        <f>BILANCA!E7</f>
        <v>20347972.309999999</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1118745.76</v>
      </c>
      <c r="I23" s="157">
        <f>BILANCA!E69</f>
        <v>893536.52</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1207023.3</v>
      </c>
      <c r="I24" s="157">
        <f>BILANCA!E177</f>
        <v>1754251.9400000002</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16696999.870000001</v>
      </c>
      <c r="I25" s="157">
        <f>BILANCA!E251</f>
        <v>19487256.890000001</v>
      </c>
      <c r="J25" s="131"/>
      <c r="K25" s="131"/>
      <c r="L25" s="131"/>
      <c r="M25" s="131"/>
      <c r="N25" s="131"/>
      <c r="O25" s="131"/>
      <c r="P25" s="131"/>
      <c r="Q25" s="131"/>
      <c r="R25" s="131"/>
      <c r="S25" s="131"/>
      <c r="T25" s="131"/>
      <c r="U25" s="131"/>
      <c r="V25" s="131"/>
      <c r="W25" s="131"/>
    </row>
    <row r="26" spans="1:23" s="8" customFormat="1" ht="48" customHeight="1" x14ac:dyDescent="0.2">
      <c r="A26" s="152" t="s">
        <v>42</v>
      </c>
      <c r="B26" s="295" t="s">
        <v>43</v>
      </c>
      <c r="C26" s="296"/>
      <c r="D26" s="296"/>
      <c r="E26" s="296"/>
      <c r="F26" s="297"/>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14" t="s">
        <v>49</v>
      </c>
      <c r="B27" s="298" t="str">
        <f>'RAS-funkcijski'!B5</f>
        <v>Opće javne usluge (šifre 011+012+013+014 do 018)</v>
      </c>
      <c r="C27" s="299"/>
      <c r="D27" s="299"/>
      <c r="E27" s="299"/>
      <c r="F27" s="300"/>
      <c r="G27" s="160" t="str">
        <f>'RAS-funkcijski'!C5</f>
        <v>01</v>
      </c>
      <c r="H27" s="157">
        <f>'RAS-funkcijski'!D5</f>
        <v>377860.19</v>
      </c>
      <c r="I27" s="157">
        <f>'RAS-funkcijski'!E5</f>
        <v>470806.55000000005</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1212961.6300000001</v>
      </c>
      <c r="I28" s="157">
        <f>'RAS-funkcijski'!E35</f>
        <v>1865212.2000000002</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585670.46</v>
      </c>
      <c r="I29" s="157">
        <f>'RAS-funkcijski'!E88</f>
        <v>328367.05</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96511.12</v>
      </c>
      <c r="I30" s="157">
        <f>'RAS-funkcijski'!E114</f>
        <v>1474322.8199999998</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3356883.0700000003</v>
      </c>
      <c r="I31" s="157">
        <f>'RAS-funkcijski'!E141</f>
        <v>5422904.1499999994</v>
      </c>
      <c r="J31" s="131"/>
      <c r="K31" s="131"/>
      <c r="L31" s="131"/>
      <c r="M31" s="131"/>
      <c r="N31" s="131"/>
      <c r="O31" s="131"/>
      <c r="P31" s="131"/>
      <c r="Q31" s="131"/>
      <c r="R31" s="131"/>
      <c r="S31" s="131"/>
      <c r="T31" s="131"/>
      <c r="U31" s="131"/>
      <c r="V31" s="131"/>
      <c r="W31" s="131"/>
    </row>
    <row r="32" spans="1:23" s="8" customFormat="1" ht="29.25" customHeight="1" x14ac:dyDescent="0.2">
      <c r="A32" s="152" t="s">
        <v>42</v>
      </c>
      <c r="B32" s="295" t="s">
        <v>43</v>
      </c>
      <c r="C32" s="296"/>
      <c r="D32" s="296"/>
      <c r="E32" s="296"/>
      <c r="F32" s="297"/>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14" t="s">
        <v>34</v>
      </c>
      <c r="B33" s="311" t="str">
        <f>'P-VRIO'!B5</f>
        <v>Promjene u vrijednosti i obujmu imovine (šifre 91511+91512)</v>
      </c>
      <c r="C33" s="299"/>
      <c r="D33" s="299"/>
      <c r="E33" s="299"/>
      <c r="F33" s="300"/>
      <c r="G33" s="160" t="str">
        <f>'P-VRIO'!C5</f>
        <v>9151</v>
      </c>
      <c r="H33" s="157">
        <f>'P-VRIO'!D5</f>
        <v>898972</v>
      </c>
      <c r="I33" s="157">
        <f>'P-VRIO'!E5</f>
        <v>10062</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898972</v>
      </c>
      <c r="I34" s="157">
        <f>'P-VRIO'!E22</f>
        <v>9977</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295" t="s">
        <v>43</v>
      </c>
      <c r="C37" s="296"/>
      <c r="D37" s="296"/>
      <c r="E37" s="296"/>
      <c r="F37" s="297"/>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14" t="s">
        <v>35</v>
      </c>
      <c r="B38" s="298" t="str">
        <f>OBVEZE!B5</f>
        <v>Stanje obveza 1. siječnja (=stanju obveza iz Izvještaja o obvezama na 31. prosinca prethodne godine)</v>
      </c>
      <c r="C38" s="299"/>
      <c r="D38" s="299"/>
      <c r="E38" s="299"/>
      <c r="F38" s="300"/>
      <c r="G38" s="160" t="str">
        <f>OBVEZE!C5</f>
        <v>V001</v>
      </c>
      <c r="H38" s="157">
        <f>OBVEZE!D5</f>
        <v>1207023.3</v>
      </c>
      <c r="I38" s="157" t="s">
        <v>53</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53</v>
      </c>
      <c r="I39" s="157">
        <f>OBVEZE!D44</f>
        <v>1754251.9400000004</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53</v>
      </c>
      <c r="I40" s="157">
        <f>OBVEZE!D45</f>
        <v>4948.25</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53</v>
      </c>
      <c r="I41" s="163">
        <f>OBVEZE!D104</f>
        <v>1749303.6900000002</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54</v>
      </c>
      <c r="F44" s="309"/>
      <c r="G44" s="131"/>
      <c r="H44" s="310" t="s">
        <v>55</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5" zoomScaleNormal="100" workbookViewId="0">
      <selection activeCell="D850" sqref="D850 D850"/>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2" t="s">
        <v>57</v>
      </c>
      <c r="C1" s="105" t="s">
        <v>33</v>
      </c>
      <c r="D1" s="173" t="s">
        <v>58</v>
      </c>
      <c r="E1" s="105" t="s">
        <v>59</v>
      </c>
      <c r="F1" s="174" t="s">
        <v>36</v>
      </c>
    </row>
    <row r="2" spans="1:24" s="74" customFormat="1" ht="50.1" customHeight="1" x14ac:dyDescent="0.2">
      <c r="A2" s="333" t="s">
        <v>60</v>
      </c>
      <c r="B2" s="334"/>
      <c r="C2" s="334"/>
      <c r="D2" s="334"/>
      <c r="E2" s="334"/>
      <c r="F2" s="334"/>
    </row>
    <row r="3" spans="1:24" s="74" customFormat="1" ht="48" customHeight="1" x14ac:dyDescent="0.2">
      <c r="A3" s="111" t="s">
        <v>61</v>
      </c>
      <c r="B3" s="112" t="s">
        <v>43</v>
      </c>
      <c r="C3" s="113" t="s">
        <v>44</v>
      </c>
      <c r="D3" s="112" t="s">
        <v>45</v>
      </c>
      <c r="E3" s="112" t="s">
        <v>46</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3313254.88</v>
      </c>
      <c r="E6" s="267">
        <f>E7+E43+E49+E82+E106+E125+E134+E140</f>
        <v>4975722.6399999997</v>
      </c>
      <c r="F6" s="180">
        <f t="shared" ref="F6:F69" si="0">IF(D6&lt;&gt;0,IF(E6/D6&gt;=100,"&gt;&gt;100",E6/D6*100),"-")</f>
        <v>150.17627137698503</v>
      </c>
    </row>
    <row r="7" spans="1:24" s="1" customFormat="1" ht="12.75" customHeight="1" x14ac:dyDescent="0.2">
      <c r="A7" s="179" t="s">
        <v>67</v>
      </c>
      <c r="B7" s="87" t="s">
        <v>68</v>
      </c>
      <c r="C7" s="97" t="s">
        <v>67</v>
      </c>
      <c r="D7" s="267">
        <f>D8+D17+D23+D29+D36+D39</f>
        <v>1710427.7000000002</v>
      </c>
      <c r="E7" s="267">
        <f>E8+E17+E23+E29+E36+E39</f>
        <v>1910620.59</v>
      </c>
      <c r="F7" s="180">
        <f t="shared" si="0"/>
        <v>111.70425911600941</v>
      </c>
    </row>
    <row r="8" spans="1:24" s="1" customFormat="1" ht="12.75" customHeight="1" x14ac:dyDescent="0.2">
      <c r="A8" s="179" t="s">
        <v>69</v>
      </c>
      <c r="B8" s="87" t="s">
        <v>70</v>
      </c>
      <c r="C8" s="97" t="s">
        <v>69</v>
      </c>
      <c r="D8" s="267">
        <f>SUM(D9:D14)-D15-D16</f>
        <v>1483094.5900000003</v>
      </c>
      <c r="E8" s="267">
        <f>SUM(E9:E14)-E15-E16</f>
        <v>1777353.9700000002</v>
      </c>
      <c r="F8" s="180">
        <f t="shared" si="0"/>
        <v>119.84090441594826</v>
      </c>
    </row>
    <row r="9" spans="1:24" s="1" customFormat="1" ht="12.75" customHeight="1" x14ac:dyDescent="0.2">
      <c r="A9" s="179" t="s">
        <v>71</v>
      </c>
      <c r="B9" s="181" t="s">
        <v>72</v>
      </c>
      <c r="C9" s="97" t="s">
        <v>71</v>
      </c>
      <c r="D9" s="279">
        <v>1506185.31</v>
      </c>
      <c r="E9" s="279">
        <v>1857865.6</v>
      </c>
      <c r="F9" s="180">
        <f t="shared" si="0"/>
        <v>123.3490718349922</v>
      </c>
    </row>
    <row r="10" spans="1:24" s="1" customFormat="1" ht="12.75" customHeight="1" x14ac:dyDescent="0.2">
      <c r="A10" s="179" t="s">
        <v>73</v>
      </c>
      <c r="B10" s="181" t="s">
        <v>74</v>
      </c>
      <c r="C10" s="97" t="s">
        <v>73</v>
      </c>
      <c r="D10" s="279">
        <v>62079.79</v>
      </c>
      <c r="E10" s="279">
        <v>70299.539999999994</v>
      </c>
      <c r="F10" s="180">
        <f t="shared" si="0"/>
        <v>113.24062146473111</v>
      </c>
    </row>
    <row r="11" spans="1:24" s="1" customFormat="1" ht="12.75" customHeight="1" x14ac:dyDescent="0.2">
      <c r="A11" s="179" t="s">
        <v>75</v>
      </c>
      <c r="B11" s="181" t="s">
        <v>76</v>
      </c>
      <c r="C11" s="97" t="s">
        <v>75</v>
      </c>
      <c r="D11" s="279">
        <v>43456.85</v>
      </c>
      <c r="E11" s="279">
        <v>34093.089999999997</v>
      </c>
      <c r="F11" s="180">
        <f t="shared" si="0"/>
        <v>78.452741052331206</v>
      </c>
    </row>
    <row r="12" spans="1:24" s="1" customFormat="1" ht="12.75" customHeight="1" x14ac:dyDescent="0.2">
      <c r="A12" s="179" t="s">
        <v>77</v>
      </c>
      <c r="B12" s="181" t="s">
        <v>78</v>
      </c>
      <c r="C12" s="97" t="s">
        <v>77</v>
      </c>
      <c r="D12" s="279">
        <v>46908.43</v>
      </c>
      <c r="E12" s="279">
        <v>45886.5</v>
      </c>
      <c r="F12" s="180">
        <f t="shared" si="0"/>
        <v>97.821436360159581</v>
      </c>
    </row>
    <row r="13" spans="1:24" s="1" customFormat="1" ht="12.75" customHeight="1" x14ac:dyDescent="0.2">
      <c r="A13" s="179" t="s">
        <v>79</v>
      </c>
      <c r="B13" s="181" t="s">
        <v>80</v>
      </c>
      <c r="C13" s="97" t="s">
        <v>79</v>
      </c>
      <c r="D13" s="279">
        <v>58039.09</v>
      </c>
      <c r="E13" s="279">
        <v>58062.58</v>
      </c>
      <c r="F13" s="180">
        <f t="shared" si="0"/>
        <v>100.04047272278046</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233574.88</v>
      </c>
      <c r="E15" s="279">
        <v>288853.34000000003</v>
      </c>
      <c r="F15" s="180">
        <f t="shared" si="0"/>
        <v>123.66626924950151</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215690.12999999998</v>
      </c>
      <c r="E23" s="267">
        <f>SUM(E24:E28)</f>
        <v>119675.10999999999</v>
      </c>
      <c r="F23" s="180">
        <f t="shared" si="0"/>
        <v>55.484741003216051</v>
      </c>
    </row>
    <row r="24" spans="1:6" s="1" customFormat="1" ht="12.75" customHeight="1" x14ac:dyDescent="0.2">
      <c r="A24" s="179" t="s">
        <v>101</v>
      </c>
      <c r="B24" s="181" t="s">
        <v>102</v>
      </c>
      <c r="C24" s="97" t="s">
        <v>101</v>
      </c>
      <c r="D24" s="279">
        <v>42835.77</v>
      </c>
      <c r="E24" s="279">
        <v>39077.82</v>
      </c>
      <c r="F24" s="180">
        <f t="shared" si="0"/>
        <v>91.227074942273717</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172854.36</v>
      </c>
      <c r="E27" s="279">
        <v>80597.289999999994</v>
      </c>
      <c r="F27" s="180">
        <f t="shared" si="0"/>
        <v>46.627282065664993</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11642.98</v>
      </c>
      <c r="E29" s="267">
        <f>SUM(E30:E35)</f>
        <v>13591.51</v>
      </c>
      <c r="F29" s="180">
        <f t="shared" si="0"/>
        <v>116.73566389360801</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11642.98</v>
      </c>
      <c r="E31" s="279">
        <v>12876.09</v>
      </c>
      <c r="F31" s="180">
        <f t="shared" si="0"/>
        <v>110.59101707638423</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715.42</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847171.15</v>
      </c>
      <c r="E49" s="267">
        <f>E50+E53+E58+E61+E64+E68+E71+E74+E77</f>
        <v>2388312.8199999998</v>
      </c>
      <c r="F49" s="180">
        <f t="shared" si="0"/>
        <v>281.91621256224317</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800576.4</v>
      </c>
      <c r="E58" s="267">
        <f>SUM(E59:E60)</f>
        <v>1645370.5599999998</v>
      </c>
      <c r="F58" s="180">
        <f t="shared" si="0"/>
        <v>205.52324050521597</v>
      </c>
    </row>
    <row r="59" spans="1:6" s="1" customFormat="1" ht="24" customHeight="1" x14ac:dyDescent="0.2">
      <c r="A59" s="179" t="s">
        <v>171</v>
      </c>
      <c r="B59" s="181" t="s">
        <v>172</v>
      </c>
      <c r="C59" s="97" t="s">
        <v>171</v>
      </c>
      <c r="D59" s="279">
        <v>411906.4</v>
      </c>
      <c r="E59" s="279">
        <v>117774.67</v>
      </c>
      <c r="F59" s="180">
        <f t="shared" si="0"/>
        <v>28.592580741644213</v>
      </c>
    </row>
    <row r="60" spans="1:6" s="1" customFormat="1" ht="24" customHeight="1" x14ac:dyDescent="0.2">
      <c r="A60" s="179" t="s">
        <v>173</v>
      </c>
      <c r="B60" s="181" t="s">
        <v>174</v>
      </c>
      <c r="C60" s="97" t="s">
        <v>173</v>
      </c>
      <c r="D60" s="279">
        <v>388670</v>
      </c>
      <c r="E60" s="279">
        <v>1527595.89</v>
      </c>
      <c r="F60" s="180">
        <f t="shared" si="0"/>
        <v>393.0315923534103</v>
      </c>
    </row>
    <row r="61" spans="1:6" s="1" customFormat="1" ht="12.75" customHeight="1" x14ac:dyDescent="0.2">
      <c r="A61" s="179" t="s">
        <v>175</v>
      </c>
      <c r="B61" s="181" t="s">
        <v>176</v>
      </c>
      <c r="C61" s="97" t="s">
        <v>175</v>
      </c>
      <c r="D61" s="267">
        <f>SUM(D62:D63)</f>
        <v>40000</v>
      </c>
      <c r="E61" s="267">
        <f>SUM(E62:E63)</f>
        <v>43241</v>
      </c>
      <c r="F61" s="180">
        <f t="shared" si="0"/>
        <v>108.10249999999999</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40000</v>
      </c>
      <c r="E63" s="279">
        <v>43241</v>
      </c>
      <c r="F63" s="180">
        <f t="shared" si="0"/>
        <v>108.10249999999999</v>
      </c>
    </row>
    <row r="64" spans="1:6" s="1" customFormat="1" ht="24" customHeight="1" x14ac:dyDescent="0.2">
      <c r="A64" s="179" t="s">
        <v>181</v>
      </c>
      <c r="B64" s="181" t="s">
        <v>182</v>
      </c>
      <c r="C64" s="97" t="s">
        <v>181</v>
      </c>
      <c r="D64" s="267">
        <f>SUM(D65:D67)</f>
        <v>0</v>
      </c>
      <c r="E64" s="267">
        <f>SUM(E65:E67)</f>
        <v>374795.83</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374795.83</v>
      </c>
      <c r="F67" s="183" t="str">
        <f t="shared" si="0"/>
        <v>-</v>
      </c>
    </row>
    <row r="68" spans="1:6" s="1" customFormat="1" ht="24" customHeight="1" x14ac:dyDescent="0.2">
      <c r="A68" s="179" t="s">
        <v>189</v>
      </c>
      <c r="B68" s="95" t="s">
        <v>190</v>
      </c>
      <c r="C68" s="97" t="s">
        <v>189</v>
      </c>
      <c r="D68" s="267">
        <f>SUM(D69:D70)</f>
        <v>0</v>
      </c>
      <c r="E68" s="267">
        <f>SUM(E69:E70)</f>
        <v>0</v>
      </c>
      <c r="F68" s="180" t="str">
        <f t="shared" si="0"/>
        <v>-</v>
      </c>
    </row>
    <row r="69" spans="1:6" s="1" customFormat="1" ht="12.75" customHeight="1" x14ac:dyDescent="0.2">
      <c r="A69" s="179" t="s">
        <v>191</v>
      </c>
      <c r="B69" s="87" t="s">
        <v>192</v>
      </c>
      <c r="C69" s="97" t="s">
        <v>191</v>
      </c>
      <c r="D69" s="279">
        <v>0</v>
      </c>
      <c r="E69" s="279">
        <v>0</v>
      </c>
      <c r="F69" s="180" t="str">
        <f t="shared" si="0"/>
        <v>-</v>
      </c>
    </row>
    <row r="70" spans="1:6" s="1" customFormat="1" ht="24" customHeight="1" x14ac:dyDescent="0.2">
      <c r="A70" s="179" t="s">
        <v>193</v>
      </c>
      <c r="B70" s="87" t="s">
        <v>194</v>
      </c>
      <c r="C70" s="97" t="s">
        <v>193</v>
      </c>
      <c r="D70" s="279">
        <v>0</v>
      </c>
      <c r="E70" s="279">
        <v>0</v>
      </c>
      <c r="F70" s="180" t="str">
        <f t="shared" ref="F70:F133" si="1">IF(D70&lt;&gt;0,IF(E70/D70&gt;=100,"&gt;&gt;100",E70/D70*100),"-")</f>
        <v>-</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6594.75</v>
      </c>
      <c r="E74" s="267">
        <f>SUM(E75:E76)</f>
        <v>324905.43</v>
      </c>
      <c r="F74" s="180">
        <f t="shared" si="1"/>
        <v>4926.7285340611852</v>
      </c>
    </row>
    <row r="75" spans="1:6" s="1" customFormat="1" ht="12.75" customHeight="1" x14ac:dyDescent="0.2">
      <c r="A75" s="179" t="s">
        <v>203</v>
      </c>
      <c r="B75" s="181" t="s">
        <v>204</v>
      </c>
      <c r="C75" s="97" t="s">
        <v>203</v>
      </c>
      <c r="D75" s="279">
        <v>6594.75</v>
      </c>
      <c r="E75" s="279">
        <v>0</v>
      </c>
      <c r="F75" s="180">
        <f t="shared" si="1"/>
        <v>0</v>
      </c>
    </row>
    <row r="76" spans="1:6" s="1" customFormat="1" ht="12.75" customHeight="1" x14ac:dyDescent="0.2">
      <c r="A76" s="179" t="s">
        <v>205</v>
      </c>
      <c r="B76" s="181" t="s">
        <v>206</v>
      </c>
      <c r="C76" s="97" t="s">
        <v>205</v>
      </c>
      <c r="D76" s="279">
        <v>0</v>
      </c>
      <c r="E76" s="279">
        <v>324905.43</v>
      </c>
      <c r="F76" s="180" t="str">
        <f t="shared" si="1"/>
        <v>-</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360300.08999999997</v>
      </c>
      <c r="E82" s="267">
        <f>E83+E91+E98</f>
        <v>377395.8</v>
      </c>
      <c r="F82" s="180">
        <f t="shared" si="1"/>
        <v>104.74485310286768</v>
      </c>
    </row>
    <row r="83" spans="1:6" s="1" customFormat="1" ht="12.75" customHeight="1" x14ac:dyDescent="0.2">
      <c r="A83" s="179" t="s">
        <v>219</v>
      </c>
      <c r="B83" s="87" t="s">
        <v>220</v>
      </c>
      <c r="C83" s="97" t="s">
        <v>219</v>
      </c>
      <c r="D83" s="267">
        <f>SUM(D84:D90)</f>
        <v>705.13</v>
      </c>
      <c r="E83" s="267">
        <f>SUM(E84:E90)</f>
        <v>203.56</v>
      </c>
      <c r="F83" s="180">
        <f t="shared" si="1"/>
        <v>28.868435607618455</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104.72</v>
      </c>
      <c r="E85" s="279">
        <v>60.81</v>
      </c>
      <c r="F85" s="180">
        <f t="shared" si="1"/>
        <v>58.069136745607338</v>
      </c>
    </row>
    <row r="86" spans="1:6" s="1" customFormat="1" ht="12.75" customHeight="1" x14ac:dyDescent="0.2">
      <c r="A86" s="179" t="s">
        <v>225</v>
      </c>
      <c r="B86" s="87" t="s">
        <v>226</v>
      </c>
      <c r="C86" s="97" t="s">
        <v>225</v>
      </c>
      <c r="D86" s="279">
        <v>600.41</v>
      </c>
      <c r="E86" s="279">
        <v>142.75</v>
      </c>
      <c r="F86" s="180">
        <f t="shared" si="1"/>
        <v>23.775420129578123</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359594.95999999996</v>
      </c>
      <c r="E91" s="267">
        <f>SUM(E92:E97)</f>
        <v>377192.24</v>
      </c>
      <c r="F91" s="180">
        <f t="shared" si="1"/>
        <v>104.89363922119487</v>
      </c>
    </row>
    <row r="92" spans="1:6" s="1" customFormat="1" ht="12.75" customHeight="1" x14ac:dyDescent="0.2">
      <c r="A92" s="179" t="s">
        <v>237</v>
      </c>
      <c r="B92" s="87" t="s">
        <v>238</v>
      </c>
      <c r="C92" s="97" t="s">
        <v>237</v>
      </c>
      <c r="D92" s="279">
        <v>304902.21999999997</v>
      </c>
      <c r="E92" s="279">
        <v>315507.44</v>
      </c>
      <c r="F92" s="180">
        <f t="shared" si="1"/>
        <v>103.47823639985305</v>
      </c>
    </row>
    <row r="93" spans="1:6" s="1" customFormat="1" ht="12.75" customHeight="1" x14ac:dyDescent="0.2">
      <c r="A93" s="179" t="s">
        <v>239</v>
      </c>
      <c r="B93" s="87" t="s">
        <v>240</v>
      </c>
      <c r="C93" s="97" t="s">
        <v>239</v>
      </c>
      <c r="D93" s="279">
        <v>23640.01</v>
      </c>
      <c r="E93" s="279">
        <v>30250.17</v>
      </c>
      <c r="F93" s="180">
        <f t="shared" si="1"/>
        <v>127.96174790112187</v>
      </c>
    </row>
    <row r="94" spans="1:6" s="1" customFormat="1" ht="12.75" customHeight="1" x14ac:dyDescent="0.2">
      <c r="A94" s="179" t="s">
        <v>241</v>
      </c>
      <c r="B94" s="87" t="s">
        <v>242</v>
      </c>
      <c r="C94" s="97" t="s">
        <v>241</v>
      </c>
      <c r="D94" s="279">
        <v>30963.88</v>
      </c>
      <c r="E94" s="279">
        <v>31434.63</v>
      </c>
      <c r="F94" s="180">
        <f t="shared" si="1"/>
        <v>101.52031980488235</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88.85</v>
      </c>
      <c r="E97" s="279">
        <v>0</v>
      </c>
      <c r="F97" s="180">
        <f t="shared" si="1"/>
        <v>0</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229571.12</v>
      </c>
      <c r="E106" s="267">
        <f>E107+E112+E120+E124</f>
        <v>200105.13999999998</v>
      </c>
      <c r="F106" s="180">
        <f t="shared" si="1"/>
        <v>87.164770551278394</v>
      </c>
    </row>
    <row r="107" spans="1:6" s="1" customFormat="1" ht="12.75" customHeight="1" x14ac:dyDescent="0.2">
      <c r="A107" s="179" t="s">
        <v>267</v>
      </c>
      <c r="B107" s="87" t="s">
        <v>268</v>
      </c>
      <c r="C107" s="97" t="s">
        <v>267</v>
      </c>
      <c r="D107" s="267">
        <f>SUM(D108:D111)</f>
        <v>131.6</v>
      </c>
      <c r="E107" s="267">
        <f>SUM(E108:E111)</f>
        <v>0</v>
      </c>
      <c r="F107" s="180">
        <f t="shared" si="1"/>
        <v>0</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131.6</v>
      </c>
      <c r="E110" s="279">
        <v>0</v>
      </c>
      <c r="F110" s="180">
        <f t="shared" si="1"/>
        <v>0</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14461.04</v>
      </c>
      <c r="E112" s="267">
        <f>SUM(E113:E119)</f>
        <v>6039.33</v>
      </c>
      <c r="F112" s="180">
        <f t="shared" si="1"/>
        <v>41.762763950587228</v>
      </c>
    </row>
    <row r="113" spans="1:6" s="1" customFormat="1" ht="12.75" customHeight="1" x14ac:dyDescent="0.2">
      <c r="A113" s="179" t="s">
        <v>279</v>
      </c>
      <c r="B113" s="87" t="s">
        <v>280</v>
      </c>
      <c r="C113" s="97" t="s">
        <v>279</v>
      </c>
      <c r="D113" s="279">
        <v>613.15</v>
      </c>
      <c r="E113" s="279">
        <v>129.21</v>
      </c>
      <c r="F113" s="180">
        <f t="shared" si="1"/>
        <v>21.073146864551905</v>
      </c>
    </row>
    <row r="114" spans="1:6" s="1" customFormat="1" ht="12.75" customHeight="1" x14ac:dyDescent="0.2">
      <c r="A114" s="179" t="s">
        <v>281</v>
      </c>
      <c r="B114" s="87" t="s">
        <v>282</v>
      </c>
      <c r="C114" s="97" t="s">
        <v>281</v>
      </c>
      <c r="D114" s="279">
        <v>2558.56</v>
      </c>
      <c r="E114" s="279">
        <v>0</v>
      </c>
      <c r="F114" s="180">
        <f t="shared" si="1"/>
        <v>0</v>
      </c>
    </row>
    <row r="115" spans="1:6" s="1" customFormat="1" ht="12.75" customHeight="1" x14ac:dyDescent="0.2">
      <c r="A115" s="179" t="s">
        <v>283</v>
      </c>
      <c r="B115" s="87" t="s">
        <v>284</v>
      </c>
      <c r="C115" s="97" t="s">
        <v>283</v>
      </c>
      <c r="D115" s="279">
        <v>11289.33</v>
      </c>
      <c r="E115" s="279">
        <v>5910.12</v>
      </c>
      <c r="F115" s="180">
        <f t="shared" si="1"/>
        <v>52.351379576998816</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0</v>
      </c>
      <c r="E117" s="279">
        <v>0</v>
      </c>
      <c r="F117" s="180" t="str">
        <f t="shared" si="1"/>
        <v>-</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214978.47999999998</v>
      </c>
      <c r="E120" s="267">
        <f>SUM(E121:E123)</f>
        <v>194065.81</v>
      </c>
      <c r="F120" s="180">
        <f t="shared" si="1"/>
        <v>90.272203059580676</v>
      </c>
    </row>
    <row r="121" spans="1:6" s="1" customFormat="1" ht="12.75" customHeight="1" x14ac:dyDescent="0.2">
      <c r="A121" s="179" t="s">
        <v>295</v>
      </c>
      <c r="B121" s="87" t="s">
        <v>296</v>
      </c>
      <c r="C121" s="97" t="s">
        <v>295</v>
      </c>
      <c r="D121" s="279">
        <v>70175.42</v>
      </c>
      <c r="E121" s="279">
        <v>47195.32</v>
      </c>
      <c r="F121" s="180">
        <f t="shared" si="1"/>
        <v>67.25334882213744</v>
      </c>
    </row>
    <row r="122" spans="1:6" s="1" customFormat="1" ht="12.75" customHeight="1" x14ac:dyDescent="0.2">
      <c r="A122" s="179" t="s">
        <v>297</v>
      </c>
      <c r="B122" s="87" t="s">
        <v>298</v>
      </c>
      <c r="C122" s="97" t="s">
        <v>297</v>
      </c>
      <c r="D122" s="279">
        <v>144803.06</v>
      </c>
      <c r="E122" s="279">
        <v>146870.49</v>
      </c>
      <c r="F122" s="180">
        <f t="shared" si="1"/>
        <v>101.42775297704343</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44081.96</v>
      </c>
      <c r="E125" s="267">
        <f>E126+E129</f>
        <v>31619.82</v>
      </c>
      <c r="F125" s="180">
        <f t="shared" si="1"/>
        <v>71.729614563417783</v>
      </c>
    </row>
    <row r="126" spans="1:6" s="1" customFormat="1" ht="12.75" customHeight="1" x14ac:dyDescent="0.2">
      <c r="A126" s="179" t="s">
        <v>305</v>
      </c>
      <c r="B126" s="181" t="s">
        <v>306</v>
      </c>
      <c r="C126" s="97" t="s">
        <v>305</v>
      </c>
      <c r="D126" s="267">
        <f>SUM(D127:D128)</f>
        <v>15137.4</v>
      </c>
      <c r="E126" s="267">
        <f>SUM(E127:E128)</f>
        <v>12864.82</v>
      </c>
      <c r="F126" s="180">
        <f t="shared" si="1"/>
        <v>84.986985876042127</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15137.4</v>
      </c>
      <c r="E128" s="279">
        <v>12864.82</v>
      </c>
      <c r="F128" s="180">
        <f t="shared" si="1"/>
        <v>84.986985876042127</v>
      </c>
    </row>
    <row r="129" spans="1:6" s="1" customFormat="1" ht="36" customHeight="1" x14ac:dyDescent="0.2">
      <c r="A129" s="179" t="s">
        <v>311</v>
      </c>
      <c r="B129" s="184" t="s">
        <v>312</v>
      </c>
      <c r="C129" s="97" t="s">
        <v>311</v>
      </c>
      <c r="D129" s="267">
        <f>SUM(D130:D133)</f>
        <v>28944.560000000001</v>
      </c>
      <c r="E129" s="267">
        <f>SUM(E130:E133)</f>
        <v>18755</v>
      </c>
      <c r="F129" s="180">
        <f t="shared" si="1"/>
        <v>64.796286417896837</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28944.560000000001</v>
      </c>
      <c r="E131" s="279">
        <v>18755</v>
      </c>
      <c r="F131" s="180">
        <f t="shared" si="1"/>
        <v>64.796286417896837</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0</v>
      </c>
      <c r="E134" s="267">
        <f>E135+E139</f>
        <v>0</v>
      </c>
      <c r="F134" s="180" t="str">
        <f t="shared" ref="F134:F197" si="2">IF(D134&lt;&gt;0,IF(E134/D134&gt;=100,"&gt;&gt;100",E134/D134*100),"-")</f>
        <v>-</v>
      </c>
    </row>
    <row r="135" spans="1:6" s="1" customFormat="1" ht="24" customHeight="1" x14ac:dyDescent="0.2">
      <c r="A135" s="179" t="s">
        <v>323</v>
      </c>
      <c r="B135" s="184" t="s">
        <v>324</v>
      </c>
      <c r="C135" s="97" t="s">
        <v>323</v>
      </c>
      <c r="D135" s="267">
        <f>SUM(D136:D138)</f>
        <v>0</v>
      </c>
      <c r="E135" s="267">
        <f>SUM(E136:E138)</f>
        <v>0</v>
      </c>
      <c r="F135" s="180" t="str">
        <f t="shared" si="2"/>
        <v>-</v>
      </c>
    </row>
    <row r="136" spans="1:6" s="1" customFormat="1" ht="12.75" customHeight="1" x14ac:dyDescent="0.2">
      <c r="A136" s="179" t="s">
        <v>325</v>
      </c>
      <c r="B136" s="181" t="s">
        <v>326</v>
      </c>
      <c r="C136" s="97" t="s">
        <v>325</v>
      </c>
      <c r="D136" s="279">
        <v>0</v>
      </c>
      <c r="E136" s="279">
        <v>0</v>
      </c>
      <c r="F136" s="180" t="str">
        <f t="shared" si="2"/>
        <v>-</v>
      </c>
    </row>
    <row r="137" spans="1:6" s="1" customFormat="1" ht="24" customHeight="1" x14ac:dyDescent="0.2">
      <c r="A137" s="179" t="s">
        <v>327</v>
      </c>
      <c r="B137" s="184" t="s">
        <v>328</v>
      </c>
      <c r="C137" s="97" t="s">
        <v>327</v>
      </c>
      <c r="D137" s="279">
        <v>0</v>
      </c>
      <c r="E137" s="279">
        <v>0</v>
      </c>
      <c r="F137" s="180" t="str">
        <f t="shared" si="2"/>
        <v>-</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121702.85999999999</v>
      </c>
      <c r="E140" s="267">
        <f>E141+E151</f>
        <v>67668.47</v>
      </c>
      <c r="F140" s="180">
        <f t="shared" si="2"/>
        <v>55.601380279806087</v>
      </c>
    </row>
    <row r="141" spans="1:6" s="1" customFormat="1" ht="12.75" customHeight="1" x14ac:dyDescent="0.2">
      <c r="A141" s="179" t="s">
        <v>335</v>
      </c>
      <c r="B141" s="181" t="s">
        <v>336</v>
      </c>
      <c r="C141" s="97" t="s">
        <v>335</v>
      </c>
      <c r="D141" s="267">
        <f>SUM(D142:D150)</f>
        <v>444.93</v>
      </c>
      <c r="E141" s="267">
        <f>SUM(E142:E150)</f>
        <v>45811.74</v>
      </c>
      <c r="F141" s="180" t="str">
        <f t="shared" si="2"/>
        <v>&gt;&gt;100</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444.93</v>
      </c>
      <c r="E150" s="279">
        <v>45811.74</v>
      </c>
      <c r="F150" s="180" t="str">
        <f t="shared" si="2"/>
        <v>&gt;&gt;100</v>
      </c>
    </row>
    <row r="151" spans="1:6" s="1" customFormat="1" ht="12.75" customHeight="1" x14ac:dyDescent="0.2">
      <c r="A151" s="179" t="s">
        <v>355</v>
      </c>
      <c r="B151" s="87" t="s">
        <v>356</v>
      </c>
      <c r="C151" s="97" t="s">
        <v>355</v>
      </c>
      <c r="D151" s="279">
        <v>121257.93</v>
      </c>
      <c r="E151" s="279">
        <v>21856.73</v>
      </c>
      <c r="F151" s="180">
        <f t="shared" si="2"/>
        <v>18.0249902006409</v>
      </c>
    </row>
    <row r="152" spans="1:6" s="1" customFormat="1" ht="12.75" customHeight="1" x14ac:dyDescent="0.2">
      <c r="A152" s="179" t="s">
        <v>63</v>
      </c>
      <c r="B152" s="87" t="s">
        <v>357</v>
      </c>
      <c r="C152" s="97" t="s">
        <v>63</v>
      </c>
      <c r="D152" s="267">
        <f>D153+D164+D202+D221+D230+D262+D273</f>
        <v>1807585.55</v>
      </c>
      <c r="E152" s="267">
        <f>E153+E164+E202+E221+E230+E262+E273</f>
        <v>2380538.71</v>
      </c>
      <c r="F152" s="180">
        <f t="shared" si="2"/>
        <v>131.69715314442516</v>
      </c>
    </row>
    <row r="153" spans="1:6" s="1" customFormat="1" ht="12.75" customHeight="1" x14ac:dyDescent="0.2">
      <c r="A153" s="179" t="s">
        <v>358</v>
      </c>
      <c r="B153" s="87" t="s">
        <v>359</v>
      </c>
      <c r="C153" s="97" t="s">
        <v>358</v>
      </c>
      <c r="D153" s="267">
        <f>D154+D159+D160</f>
        <v>173488.63</v>
      </c>
      <c r="E153" s="267">
        <f>E154+E159+E160</f>
        <v>233288.13</v>
      </c>
      <c r="F153" s="180">
        <f t="shared" si="2"/>
        <v>134.4688294558554</v>
      </c>
    </row>
    <row r="154" spans="1:6" s="1" customFormat="1" ht="12.75" customHeight="1" x14ac:dyDescent="0.2">
      <c r="A154" s="179" t="s">
        <v>360</v>
      </c>
      <c r="B154" s="87" t="s">
        <v>361</v>
      </c>
      <c r="C154" s="97" t="s">
        <v>360</v>
      </c>
      <c r="D154" s="267">
        <f>SUM(D155:D158)</f>
        <v>136320.73000000001</v>
      </c>
      <c r="E154" s="267">
        <f>SUM(E155:E158)</f>
        <v>185490.95</v>
      </c>
      <c r="F154" s="180">
        <f t="shared" si="2"/>
        <v>136.0695104845756</v>
      </c>
    </row>
    <row r="155" spans="1:6" s="1" customFormat="1" ht="12.75" customHeight="1" x14ac:dyDescent="0.2">
      <c r="A155" s="179" t="s">
        <v>362</v>
      </c>
      <c r="B155" s="87" t="s">
        <v>363</v>
      </c>
      <c r="C155" s="97" t="s">
        <v>362</v>
      </c>
      <c r="D155" s="279">
        <v>136320.73000000001</v>
      </c>
      <c r="E155" s="279">
        <v>185490.95</v>
      </c>
      <c r="F155" s="180">
        <f t="shared" si="2"/>
        <v>136.0695104845756</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14456.54</v>
      </c>
      <c r="E159" s="279">
        <v>16948.759999999998</v>
      </c>
      <c r="F159" s="180">
        <f t="shared" si="2"/>
        <v>117.23939476527576</v>
      </c>
    </row>
    <row r="160" spans="1:6" s="1" customFormat="1" ht="12.75" customHeight="1" x14ac:dyDescent="0.2">
      <c r="A160" s="179" t="s">
        <v>372</v>
      </c>
      <c r="B160" s="181" t="s">
        <v>373</v>
      </c>
      <c r="C160" s="97" t="s">
        <v>372</v>
      </c>
      <c r="D160" s="267">
        <f>SUM(D161:D163)</f>
        <v>22711.360000000001</v>
      </c>
      <c r="E160" s="267">
        <f>SUM(E161:E163)</f>
        <v>30848.42</v>
      </c>
      <c r="F160" s="180">
        <f t="shared" si="2"/>
        <v>135.82814943710989</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22711.360000000001</v>
      </c>
      <c r="E162" s="279">
        <v>30848.42</v>
      </c>
      <c r="F162" s="180">
        <f t="shared" si="2"/>
        <v>135.82814943710989</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598949.25999999989</v>
      </c>
      <c r="E164" s="267">
        <f>E165+E170+E178+E188+E189+E194</f>
        <v>832464.89999999991</v>
      </c>
      <c r="F164" s="180">
        <f t="shared" si="2"/>
        <v>138.98754962983008</v>
      </c>
    </row>
    <row r="165" spans="1:6" s="1" customFormat="1" ht="12.75" customHeight="1" x14ac:dyDescent="0.2">
      <c r="A165" s="179" t="s">
        <v>382</v>
      </c>
      <c r="B165" s="87" t="s">
        <v>383</v>
      </c>
      <c r="C165" s="97" t="s">
        <v>382</v>
      </c>
      <c r="D165" s="267">
        <f>SUM(D166:D169)</f>
        <v>4675.46</v>
      </c>
      <c r="E165" s="267">
        <f>SUM(E166:E169)</f>
        <v>4287.2</v>
      </c>
      <c r="F165" s="180">
        <f t="shared" si="2"/>
        <v>91.695790360734549</v>
      </c>
    </row>
    <row r="166" spans="1:6" s="1" customFormat="1" ht="12.75" customHeight="1" x14ac:dyDescent="0.2">
      <c r="A166" s="179" t="s">
        <v>384</v>
      </c>
      <c r="B166" s="87" t="s">
        <v>385</v>
      </c>
      <c r="C166" s="97" t="s">
        <v>384</v>
      </c>
      <c r="D166" s="279">
        <v>534.05999999999995</v>
      </c>
      <c r="E166" s="279">
        <v>336.2</v>
      </c>
      <c r="F166" s="180">
        <f t="shared" si="2"/>
        <v>62.951728270231811</v>
      </c>
    </row>
    <row r="167" spans="1:6" s="1" customFormat="1" ht="12.75" customHeight="1" x14ac:dyDescent="0.2">
      <c r="A167" s="179" t="s">
        <v>386</v>
      </c>
      <c r="B167" s="87" t="s">
        <v>387</v>
      </c>
      <c r="C167" s="97" t="s">
        <v>386</v>
      </c>
      <c r="D167" s="279">
        <v>3236.4</v>
      </c>
      <c r="E167" s="279">
        <v>3481</v>
      </c>
      <c r="F167" s="180">
        <f t="shared" si="2"/>
        <v>107.55778024966011</v>
      </c>
    </row>
    <row r="168" spans="1:6" s="1" customFormat="1" ht="12.75" customHeight="1" x14ac:dyDescent="0.2">
      <c r="A168" s="179" t="s">
        <v>388</v>
      </c>
      <c r="B168" s="87" t="s">
        <v>389</v>
      </c>
      <c r="C168" s="97" t="s">
        <v>388</v>
      </c>
      <c r="D168" s="279">
        <v>905</v>
      </c>
      <c r="E168" s="279">
        <v>470</v>
      </c>
      <c r="F168" s="180">
        <f t="shared" si="2"/>
        <v>51.933701657458563</v>
      </c>
    </row>
    <row r="169" spans="1:6" s="1" customFormat="1" ht="12.75" customHeight="1" x14ac:dyDescent="0.2">
      <c r="A169" s="179" t="s">
        <v>390</v>
      </c>
      <c r="B169" s="87" t="s">
        <v>391</v>
      </c>
      <c r="C169" s="97" t="s">
        <v>390</v>
      </c>
      <c r="D169" s="279">
        <v>0</v>
      </c>
      <c r="E169" s="279">
        <v>0</v>
      </c>
      <c r="F169" s="180" t="str">
        <f t="shared" si="2"/>
        <v>-</v>
      </c>
    </row>
    <row r="170" spans="1:6" s="1" customFormat="1" ht="12.75" customHeight="1" x14ac:dyDescent="0.2">
      <c r="A170" s="179" t="s">
        <v>392</v>
      </c>
      <c r="B170" s="87" t="s">
        <v>393</v>
      </c>
      <c r="C170" s="97" t="s">
        <v>392</v>
      </c>
      <c r="D170" s="267">
        <f>SUM(D171:D177)</f>
        <v>60905.630000000005</v>
      </c>
      <c r="E170" s="267">
        <f>SUM(E171:E177)</f>
        <v>68061.41</v>
      </c>
      <c r="F170" s="180">
        <f t="shared" si="2"/>
        <v>111.74896310899337</v>
      </c>
    </row>
    <row r="171" spans="1:6" s="1" customFormat="1" ht="12.75" customHeight="1" x14ac:dyDescent="0.2">
      <c r="A171" s="179" t="s">
        <v>394</v>
      </c>
      <c r="B171" s="87" t="s">
        <v>395</v>
      </c>
      <c r="C171" s="97" t="s">
        <v>394</v>
      </c>
      <c r="D171" s="279">
        <v>8539.24</v>
      </c>
      <c r="E171" s="279">
        <v>5374.93</v>
      </c>
      <c r="F171" s="180">
        <f t="shared" si="2"/>
        <v>62.943891962282365</v>
      </c>
    </row>
    <row r="172" spans="1:6" s="1" customFormat="1" ht="12.75" customHeight="1" x14ac:dyDescent="0.2">
      <c r="A172" s="179" t="s">
        <v>396</v>
      </c>
      <c r="B172" s="87" t="s">
        <v>397</v>
      </c>
      <c r="C172" s="97" t="s">
        <v>396</v>
      </c>
      <c r="D172" s="279">
        <v>0</v>
      </c>
      <c r="E172" s="279">
        <v>0</v>
      </c>
      <c r="F172" s="180" t="str">
        <f t="shared" si="2"/>
        <v>-</v>
      </c>
    </row>
    <row r="173" spans="1:6" s="1" customFormat="1" ht="12.75" customHeight="1" x14ac:dyDescent="0.2">
      <c r="A173" s="179" t="s">
        <v>398</v>
      </c>
      <c r="B173" s="181" t="s">
        <v>399</v>
      </c>
      <c r="C173" s="97" t="s">
        <v>398</v>
      </c>
      <c r="D173" s="279">
        <v>50711.73</v>
      </c>
      <c r="E173" s="279">
        <v>60824.62</v>
      </c>
      <c r="F173" s="180">
        <f t="shared" si="2"/>
        <v>119.941914819313</v>
      </c>
    </row>
    <row r="174" spans="1:6" s="1" customFormat="1" ht="12.75" customHeight="1" x14ac:dyDescent="0.2">
      <c r="A174" s="179" t="s">
        <v>400</v>
      </c>
      <c r="B174" s="181" t="s">
        <v>401</v>
      </c>
      <c r="C174" s="97" t="s">
        <v>400</v>
      </c>
      <c r="D174" s="279">
        <v>1347.16</v>
      </c>
      <c r="E174" s="279">
        <v>1010.97</v>
      </c>
      <c r="F174" s="180">
        <f t="shared" si="2"/>
        <v>75.044538139493454</v>
      </c>
    </row>
    <row r="175" spans="1:6" s="1" customFormat="1" ht="12.75" customHeight="1" x14ac:dyDescent="0.2">
      <c r="A175" s="179" t="s">
        <v>402</v>
      </c>
      <c r="B175" s="181" t="s">
        <v>403</v>
      </c>
      <c r="C175" s="97" t="s">
        <v>402</v>
      </c>
      <c r="D175" s="279">
        <v>307.5</v>
      </c>
      <c r="E175" s="279">
        <v>850.89</v>
      </c>
      <c r="F175" s="180">
        <f t="shared" si="2"/>
        <v>276.7121951219512</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0</v>
      </c>
      <c r="E177" s="279">
        <v>0</v>
      </c>
      <c r="F177" s="180" t="str">
        <f t="shared" si="2"/>
        <v>-</v>
      </c>
    </row>
    <row r="178" spans="1:6" s="1" customFormat="1" ht="12.75" customHeight="1" x14ac:dyDescent="0.2">
      <c r="A178" s="179" t="s">
        <v>408</v>
      </c>
      <c r="B178" s="181" t="s">
        <v>409</v>
      </c>
      <c r="C178" s="97" t="s">
        <v>408</v>
      </c>
      <c r="D178" s="267">
        <f>SUM(D179:D187)</f>
        <v>478514.27999999991</v>
      </c>
      <c r="E178" s="267">
        <f>SUM(E179:E187)</f>
        <v>670169.90999999992</v>
      </c>
      <c r="F178" s="180">
        <f t="shared" si="2"/>
        <v>140.05222790843359</v>
      </c>
    </row>
    <row r="179" spans="1:6" s="1" customFormat="1" ht="12.75" customHeight="1" x14ac:dyDescent="0.2">
      <c r="A179" s="179" t="s">
        <v>410</v>
      </c>
      <c r="B179" s="181" t="s">
        <v>411</v>
      </c>
      <c r="C179" s="97" t="s">
        <v>410</v>
      </c>
      <c r="D179" s="279">
        <v>43767.82</v>
      </c>
      <c r="E179" s="279">
        <v>29504.48</v>
      </c>
      <c r="F179" s="180">
        <f t="shared" si="2"/>
        <v>67.411353821140736</v>
      </c>
    </row>
    <row r="180" spans="1:6" s="1" customFormat="1" ht="12.75" customHeight="1" x14ac:dyDescent="0.2">
      <c r="A180" s="179" t="s">
        <v>412</v>
      </c>
      <c r="B180" s="181" t="s">
        <v>413</v>
      </c>
      <c r="C180" s="97" t="s">
        <v>412</v>
      </c>
      <c r="D180" s="279">
        <v>257938.85</v>
      </c>
      <c r="E180" s="279">
        <v>429827.05</v>
      </c>
      <c r="F180" s="180">
        <f t="shared" si="2"/>
        <v>166.63912783979612</v>
      </c>
    </row>
    <row r="181" spans="1:6" s="1" customFormat="1" ht="12.75" customHeight="1" x14ac:dyDescent="0.2">
      <c r="A181" s="179" t="s">
        <v>414</v>
      </c>
      <c r="B181" s="181" t="s">
        <v>415</v>
      </c>
      <c r="C181" s="97" t="s">
        <v>414</v>
      </c>
      <c r="D181" s="279">
        <v>11067</v>
      </c>
      <c r="E181" s="279">
        <v>13948.67</v>
      </c>
      <c r="F181" s="180">
        <f t="shared" si="2"/>
        <v>126.0384024577573</v>
      </c>
    </row>
    <row r="182" spans="1:6" s="1" customFormat="1" ht="12.75" customHeight="1" x14ac:dyDescent="0.2">
      <c r="A182" s="179" t="s">
        <v>416</v>
      </c>
      <c r="B182" s="181" t="s">
        <v>417</v>
      </c>
      <c r="C182" s="97" t="s">
        <v>416</v>
      </c>
      <c r="D182" s="279">
        <v>14411.29</v>
      </c>
      <c r="E182" s="279">
        <v>16783.189999999999</v>
      </c>
      <c r="F182" s="180">
        <f t="shared" si="2"/>
        <v>116.45862375956627</v>
      </c>
    </row>
    <row r="183" spans="1:6" s="1" customFormat="1" ht="12.75" customHeight="1" x14ac:dyDescent="0.2">
      <c r="A183" s="179" t="s">
        <v>418</v>
      </c>
      <c r="B183" s="87" t="s">
        <v>419</v>
      </c>
      <c r="C183" s="97" t="s">
        <v>418</v>
      </c>
      <c r="D183" s="279">
        <v>0</v>
      </c>
      <c r="E183" s="279">
        <v>0</v>
      </c>
      <c r="F183" s="180" t="str">
        <f t="shared" si="2"/>
        <v>-</v>
      </c>
    </row>
    <row r="184" spans="1:6" s="1" customFormat="1" ht="12.75" customHeight="1" x14ac:dyDescent="0.2">
      <c r="A184" s="179" t="s">
        <v>420</v>
      </c>
      <c r="B184" s="87" t="s">
        <v>421</v>
      </c>
      <c r="C184" s="97" t="s">
        <v>420</v>
      </c>
      <c r="D184" s="279">
        <v>0</v>
      </c>
      <c r="E184" s="279">
        <v>0</v>
      </c>
      <c r="F184" s="180" t="str">
        <f t="shared" si="2"/>
        <v>-</v>
      </c>
    </row>
    <row r="185" spans="1:6" s="1" customFormat="1" ht="12.75" customHeight="1" x14ac:dyDescent="0.2">
      <c r="A185" s="179" t="s">
        <v>422</v>
      </c>
      <c r="B185" s="87" t="s">
        <v>423</v>
      </c>
      <c r="C185" s="97" t="s">
        <v>422</v>
      </c>
      <c r="D185" s="279">
        <v>60601</v>
      </c>
      <c r="E185" s="279">
        <v>54406.83</v>
      </c>
      <c r="F185" s="180">
        <f t="shared" si="2"/>
        <v>89.778766026963254</v>
      </c>
    </row>
    <row r="186" spans="1:6" s="1" customFormat="1" ht="12.75" customHeight="1" x14ac:dyDescent="0.2">
      <c r="A186" s="179" t="s">
        <v>424</v>
      </c>
      <c r="B186" s="87" t="s">
        <v>425</v>
      </c>
      <c r="C186" s="97" t="s">
        <v>424</v>
      </c>
      <c r="D186" s="279">
        <v>19885.29</v>
      </c>
      <c r="E186" s="279">
        <v>22243.51</v>
      </c>
      <c r="F186" s="180">
        <f t="shared" si="2"/>
        <v>111.85911797112335</v>
      </c>
    </row>
    <row r="187" spans="1:6" s="1" customFormat="1" ht="12.75" customHeight="1" x14ac:dyDescent="0.2">
      <c r="A187" s="179" t="s">
        <v>426</v>
      </c>
      <c r="B187" s="87" t="s">
        <v>427</v>
      </c>
      <c r="C187" s="97" t="s">
        <v>426</v>
      </c>
      <c r="D187" s="279">
        <v>70843.03</v>
      </c>
      <c r="E187" s="279">
        <v>103456.18</v>
      </c>
      <c r="F187" s="180">
        <f t="shared" si="2"/>
        <v>146.03579208850891</v>
      </c>
    </row>
    <row r="188" spans="1:6" s="1" customFormat="1" ht="12.75" customHeight="1" x14ac:dyDescent="0.2">
      <c r="A188" s="179" t="s">
        <v>428</v>
      </c>
      <c r="B188" s="87" t="s">
        <v>429</v>
      </c>
      <c r="C188" s="97" t="s">
        <v>428</v>
      </c>
      <c r="D188" s="279">
        <v>0</v>
      </c>
      <c r="E188" s="279">
        <v>0</v>
      </c>
      <c r="F188" s="180" t="str">
        <f t="shared" si="2"/>
        <v>-</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54853.889999999992</v>
      </c>
      <c r="E194" s="267">
        <f>SUM(E195:E201)</f>
        <v>89946.38</v>
      </c>
      <c r="F194" s="180">
        <f t="shared" si="2"/>
        <v>163.97447838248121</v>
      </c>
    </row>
    <row r="195" spans="1:6" s="1" customFormat="1" ht="12.75" customHeight="1" x14ac:dyDescent="0.2">
      <c r="A195" s="179" t="s">
        <v>442</v>
      </c>
      <c r="B195" s="95" t="s">
        <v>443</v>
      </c>
      <c r="C195" s="97" t="s">
        <v>442</v>
      </c>
      <c r="D195" s="279">
        <v>24421.17</v>
      </c>
      <c r="E195" s="279">
        <v>19545.62</v>
      </c>
      <c r="F195" s="180">
        <f t="shared" si="2"/>
        <v>80.035559311859345</v>
      </c>
    </row>
    <row r="196" spans="1:6" s="1" customFormat="1" ht="12.75" customHeight="1" x14ac:dyDescent="0.2">
      <c r="A196" s="179" t="s">
        <v>444</v>
      </c>
      <c r="B196" s="87" t="s">
        <v>445</v>
      </c>
      <c r="C196" s="97" t="s">
        <v>444</v>
      </c>
      <c r="D196" s="279">
        <v>4702.17</v>
      </c>
      <c r="E196" s="279">
        <v>6973.96</v>
      </c>
      <c r="F196" s="180">
        <f t="shared" si="2"/>
        <v>148.3136509313785</v>
      </c>
    </row>
    <row r="197" spans="1:6" s="1" customFormat="1" ht="12.75" customHeight="1" x14ac:dyDescent="0.2">
      <c r="A197" s="179" t="s">
        <v>446</v>
      </c>
      <c r="B197" s="87" t="s">
        <v>447</v>
      </c>
      <c r="C197" s="97" t="s">
        <v>446</v>
      </c>
      <c r="D197" s="279">
        <v>8252.43</v>
      </c>
      <c r="E197" s="279">
        <v>11253.97</v>
      </c>
      <c r="F197" s="180">
        <f t="shared" si="2"/>
        <v>136.37158994381048</v>
      </c>
    </row>
    <row r="198" spans="1:6" s="1" customFormat="1" ht="12.75" customHeight="1" x14ac:dyDescent="0.2">
      <c r="A198" s="179" t="s">
        <v>448</v>
      </c>
      <c r="B198" s="87" t="s">
        <v>449</v>
      </c>
      <c r="C198" s="97" t="s">
        <v>448</v>
      </c>
      <c r="D198" s="279">
        <v>3</v>
      </c>
      <c r="E198" s="279">
        <v>0</v>
      </c>
      <c r="F198" s="180">
        <f t="shared" ref="F198:F261" si="3">IF(D198&lt;&gt;0,IF(E198/D198&gt;=100,"&gt;&gt;100",E198/D198*100),"-")</f>
        <v>0</v>
      </c>
    </row>
    <row r="199" spans="1:6" s="1" customFormat="1" ht="12.75" customHeight="1" x14ac:dyDescent="0.2">
      <c r="A199" s="179" t="s">
        <v>450</v>
      </c>
      <c r="B199" s="87" t="s">
        <v>451</v>
      </c>
      <c r="C199" s="97" t="s">
        <v>450</v>
      </c>
      <c r="D199" s="279">
        <v>2393.2399999999998</v>
      </c>
      <c r="E199" s="279">
        <v>1784.11</v>
      </c>
      <c r="F199" s="180">
        <f t="shared" si="3"/>
        <v>74.547893232605176</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15081.88</v>
      </c>
      <c r="E201" s="279">
        <v>50388.72</v>
      </c>
      <c r="F201" s="180">
        <f t="shared" si="3"/>
        <v>334.10105371478892</v>
      </c>
    </row>
    <row r="202" spans="1:6" s="1" customFormat="1" ht="12.75" customHeight="1" x14ac:dyDescent="0.2">
      <c r="A202" s="179" t="s">
        <v>456</v>
      </c>
      <c r="B202" s="95" t="s">
        <v>457</v>
      </c>
      <c r="C202" s="97" t="s">
        <v>456</v>
      </c>
      <c r="D202" s="267">
        <f>D203+D208+D216</f>
        <v>19683.989999999998</v>
      </c>
      <c r="E202" s="267">
        <f>E203+E208+E216</f>
        <v>24583.64</v>
      </c>
      <c r="F202" s="180">
        <f t="shared" si="3"/>
        <v>124.89154891868976</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10698.03</v>
      </c>
      <c r="E208" s="267">
        <f>SUM(E209:E215)</f>
        <v>18076.52</v>
      </c>
      <c r="F208" s="180">
        <f t="shared" si="3"/>
        <v>168.97054878328066</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10698.03</v>
      </c>
      <c r="E210" s="279">
        <v>18076.52</v>
      </c>
      <c r="F210" s="180">
        <f t="shared" si="3"/>
        <v>168.97054878328066</v>
      </c>
    </row>
    <row r="211" spans="1:6" s="1" customFormat="1" ht="24"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8985.9599999999991</v>
      </c>
      <c r="E216" s="267">
        <f>SUM(E217:E220)</f>
        <v>6507.12</v>
      </c>
      <c r="F216" s="180">
        <f t="shared" si="3"/>
        <v>72.414299640772953</v>
      </c>
    </row>
    <row r="217" spans="1:6" s="1" customFormat="1" ht="12.75" customHeight="1" x14ac:dyDescent="0.2">
      <c r="A217" s="179" t="s">
        <v>486</v>
      </c>
      <c r="B217" s="184" t="s">
        <v>487</v>
      </c>
      <c r="C217" s="97" t="s">
        <v>486</v>
      </c>
      <c r="D217" s="279">
        <v>4631.32</v>
      </c>
      <c r="E217" s="279">
        <v>3430.67</v>
      </c>
      <c r="F217" s="180">
        <f t="shared" si="3"/>
        <v>74.075425580612006</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4.8499999999999996</v>
      </c>
      <c r="E219" s="279">
        <v>0</v>
      </c>
      <c r="F219" s="180">
        <f t="shared" si="3"/>
        <v>0</v>
      </c>
    </row>
    <row r="220" spans="1:6" s="1" customFormat="1" ht="12.75" customHeight="1" x14ac:dyDescent="0.2">
      <c r="A220" s="179" t="s">
        <v>492</v>
      </c>
      <c r="B220" s="181" t="s">
        <v>493</v>
      </c>
      <c r="C220" s="97" t="s">
        <v>492</v>
      </c>
      <c r="D220" s="279">
        <v>4349.79</v>
      </c>
      <c r="E220" s="279">
        <v>3076.45</v>
      </c>
      <c r="F220" s="180">
        <f t="shared" si="3"/>
        <v>70.726402883817372</v>
      </c>
    </row>
    <row r="221" spans="1:6" s="1" customFormat="1" ht="12.75" customHeight="1" x14ac:dyDescent="0.2">
      <c r="A221" s="179" t="s">
        <v>494</v>
      </c>
      <c r="B221" s="181" t="s">
        <v>495</v>
      </c>
      <c r="C221" s="97" t="s">
        <v>494</v>
      </c>
      <c r="D221" s="267">
        <f>D222+D225+D229</f>
        <v>38405.129999999997</v>
      </c>
      <c r="E221" s="267">
        <f>E222+E225+E229</f>
        <v>18901.48</v>
      </c>
      <c r="F221" s="180">
        <f t="shared" si="3"/>
        <v>49.216029212764028</v>
      </c>
    </row>
    <row r="222" spans="1:6" s="1" customFormat="1" ht="24" customHeight="1" x14ac:dyDescent="0.2">
      <c r="A222" s="179" t="s">
        <v>496</v>
      </c>
      <c r="B222" s="181" t="s">
        <v>497</v>
      </c>
      <c r="C222" s="97" t="s">
        <v>496</v>
      </c>
      <c r="D222" s="267">
        <f>SUM(D223:D224)</f>
        <v>0</v>
      </c>
      <c r="E222" s="267">
        <f>SUM(E223:E224)</f>
        <v>4881.4799999999996</v>
      </c>
      <c r="F222" s="180" t="str">
        <f t="shared" si="3"/>
        <v>-</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0</v>
      </c>
      <c r="E224" s="279">
        <v>4881.4799999999996</v>
      </c>
      <c r="F224" s="180" t="str">
        <f t="shared" si="3"/>
        <v>-</v>
      </c>
    </row>
    <row r="225" spans="1:6" s="1" customFormat="1" ht="36" customHeight="1" x14ac:dyDescent="0.2">
      <c r="A225" s="179" t="s">
        <v>502</v>
      </c>
      <c r="B225" s="181" t="s">
        <v>503</v>
      </c>
      <c r="C225" s="97" t="s">
        <v>502</v>
      </c>
      <c r="D225" s="267">
        <f>SUM(D226:D228)</f>
        <v>38405.129999999997</v>
      </c>
      <c r="E225" s="267">
        <f>SUM(E226:E228)</f>
        <v>14020</v>
      </c>
      <c r="F225" s="180">
        <f t="shared" si="3"/>
        <v>36.505539754715059</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38405.129999999997</v>
      </c>
      <c r="E227" s="279">
        <v>14020</v>
      </c>
      <c r="F227" s="180">
        <f t="shared" si="3"/>
        <v>36.505539754715059</v>
      </c>
    </row>
    <row r="228" spans="1:6" s="1" customFormat="1" ht="12.75" customHeight="1" x14ac:dyDescent="0.2">
      <c r="A228" s="179" t="s">
        <v>508</v>
      </c>
      <c r="B228" s="87" t="s">
        <v>509</v>
      </c>
      <c r="C228" s="97" t="s">
        <v>508</v>
      </c>
      <c r="D228" s="279">
        <v>0</v>
      </c>
      <c r="E228" s="279">
        <v>0</v>
      </c>
      <c r="F228" s="180" t="str">
        <f t="shared" si="3"/>
        <v>-</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466204.01</v>
      </c>
      <c r="E230" s="267">
        <f>E231+E234+E237+E242+E246+E250+E254+E257</f>
        <v>699278.15</v>
      </c>
      <c r="F230" s="180">
        <f t="shared" si="3"/>
        <v>149.99402300293386</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5059.93</v>
      </c>
      <c r="E237" s="267">
        <f>SUM(E238:E241)</f>
        <v>5039.1499999999996</v>
      </c>
      <c r="F237" s="180">
        <f t="shared" si="3"/>
        <v>99.589322381930174</v>
      </c>
    </row>
    <row r="238" spans="1:6" s="1" customFormat="1" ht="12" customHeight="1" x14ac:dyDescent="0.2">
      <c r="A238" s="179" t="s">
        <v>528</v>
      </c>
      <c r="B238" s="181" t="s">
        <v>529</v>
      </c>
      <c r="C238" s="97" t="s">
        <v>528</v>
      </c>
      <c r="D238" s="279">
        <v>5059.93</v>
      </c>
      <c r="E238" s="279">
        <v>5039.1499999999996</v>
      </c>
      <c r="F238" s="180">
        <f t="shared" si="3"/>
        <v>99.589322381930174</v>
      </c>
    </row>
    <row r="239" spans="1:6" s="1" customFormat="1" ht="12" customHeight="1" x14ac:dyDescent="0.2">
      <c r="A239" s="179" t="s">
        <v>530</v>
      </c>
      <c r="B239" s="181" t="s">
        <v>531</v>
      </c>
      <c r="C239" s="97" t="s">
        <v>530</v>
      </c>
      <c r="D239" s="279">
        <v>0</v>
      </c>
      <c r="E239" s="279">
        <v>0</v>
      </c>
      <c r="F239" s="180" t="str">
        <f t="shared" si="3"/>
        <v>-</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19782.72</v>
      </c>
      <c r="E246" s="267">
        <f>SUM(E247:E249)</f>
        <v>50000</v>
      </c>
      <c r="F246" s="180">
        <f t="shared" si="3"/>
        <v>252.74583070477669</v>
      </c>
    </row>
    <row r="247" spans="1:6" s="1" customFormat="1" ht="12.75" customHeight="1" x14ac:dyDescent="0.2">
      <c r="A247" s="179" t="s">
        <v>543</v>
      </c>
      <c r="B247" s="87" t="s">
        <v>544</v>
      </c>
      <c r="C247" s="97" t="s">
        <v>543</v>
      </c>
      <c r="D247" s="279">
        <v>19782.72</v>
      </c>
      <c r="E247" s="279">
        <v>0</v>
      </c>
      <c r="F247" s="180">
        <f t="shared" si="3"/>
        <v>0</v>
      </c>
    </row>
    <row r="248" spans="1:6" s="1" customFormat="1" ht="12.75" customHeight="1" x14ac:dyDescent="0.2">
      <c r="A248" s="179" t="s">
        <v>545</v>
      </c>
      <c r="B248" s="87" t="s">
        <v>546</v>
      </c>
      <c r="C248" s="97" t="s">
        <v>545</v>
      </c>
      <c r="D248" s="279">
        <v>0</v>
      </c>
      <c r="E248" s="279">
        <v>50000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441361.36</v>
      </c>
      <c r="E250" s="267">
        <f>SUM(E251:E253)</f>
        <v>644239</v>
      </c>
      <c r="F250" s="180">
        <f t="shared" si="3"/>
        <v>145.96633470587457</v>
      </c>
    </row>
    <row r="251" spans="1:6" s="1" customFormat="1" ht="24" customHeight="1" x14ac:dyDescent="0.2">
      <c r="A251" s="179" t="s">
        <v>551</v>
      </c>
      <c r="B251" s="87" t="s">
        <v>552</v>
      </c>
      <c r="C251" s="97" t="s">
        <v>551</v>
      </c>
      <c r="D251" s="279">
        <v>441361.36</v>
      </c>
      <c r="E251" s="279">
        <v>644239</v>
      </c>
      <c r="F251" s="180">
        <f t="shared" si="3"/>
        <v>145.96633470587457</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37530.270000000004</v>
      </c>
      <c r="E262" s="267">
        <f>E263+E269</f>
        <v>71868.179999999993</v>
      </c>
      <c r="F262" s="180">
        <f t="shared" ref="F262:F306" si="4">IF(D262&lt;&gt;0,IF(E262/D262&gt;=100,"&gt;&gt;100",E262/D262*100),"-")</f>
        <v>191.4939061189807</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37530.270000000004</v>
      </c>
      <c r="E269" s="267">
        <f>SUM(E270:E272)</f>
        <v>71868.179999999993</v>
      </c>
      <c r="F269" s="180">
        <f t="shared" si="4"/>
        <v>191.4939061189807</v>
      </c>
    </row>
    <row r="270" spans="1:6" s="1" customFormat="1" ht="12.75" customHeight="1" x14ac:dyDescent="0.2">
      <c r="A270" s="179" t="s">
        <v>583</v>
      </c>
      <c r="B270" s="181" t="s">
        <v>584</v>
      </c>
      <c r="C270" s="97" t="s">
        <v>583</v>
      </c>
      <c r="D270" s="279">
        <v>19918.41</v>
      </c>
      <c r="E270" s="279">
        <v>50282.5</v>
      </c>
      <c r="F270" s="180">
        <f t="shared" si="4"/>
        <v>252.44233851999232</v>
      </c>
    </row>
    <row r="271" spans="1:6" s="1" customFormat="1" ht="12.75" customHeight="1" x14ac:dyDescent="0.2">
      <c r="A271" s="179" t="s">
        <v>585</v>
      </c>
      <c r="B271" s="181" t="s">
        <v>586</v>
      </c>
      <c r="C271" s="97" t="s">
        <v>585</v>
      </c>
      <c r="D271" s="279">
        <v>17611.86</v>
      </c>
      <c r="E271" s="279">
        <v>21585.68</v>
      </c>
      <c r="F271" s="180">
        <f t="shared" si="4"/>
        <v>122.56331812767078</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473324.26</v>
      </c>
      <c r="E273" s="267">
        <f>E274+E278+E283+E289</f>
        <v>500154.23</v>
      </c>
      <c r="F273" s="180">
        <f t="shared" si="4"/>
        <v>105.66841217899965</v>
      </c>
    </row>
    <row r="274" spans="1:6" s="1" customFormat="1" ht="12.75" customHeight="1" x14ac:dyDescent="0.2">
      <c r="A274" s="179" t="s">
        <v>591</v>
      </c>
      <c r="B274" s="87" t="s">
        <v>592</v>
      </c>
      <c r="C274" s="97" t="s">
        <v>591</v>
      </c>
      <c r="D274" s="267">
        <f>SUM(D275:D277)</f>
        <v>311697.58</v>
      </c>
      <c r="E274" s="267">
        <f>SUM(E275:E277)</f>
        <v>422608.91</v>
      </c>
      <c r="F274" s="180">
        <f t="shared" si="4"/>
        <v>135.58299361836558</v>
      </c>
    </row>
    <row r="275" spans="1:6" s="1" customFormat="1" ht="12.75" customHeight="1" x14ac:dyDescent="0.2">
      <c r="A275" s="179" t="s">
        <v>593</v>
      </c>
      <c r="B275" s="87" t="s">
        <v>594</v>
      </c>
      <c r="C275" s="97" t="s">
        <v>593</v>
      </c>
      <c r="D275" s="279">
        <v>311697.58</v>
      </c>
      <c r="E275" s="279">
        <v>422608.91</v>
      </c>
      <c r="F275" s="180">
        <f t="shared" si="4"/>
        <v>135.58299361836558</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12307.43</v>
      </c>
      <c r="E283" s="267">
        <f>SUM(E284:E288)</f>
        <v>20386.560000000001</v>
      </c>
      <c r="F283" s="180">
        <f t="shared" si="4"/>
        <v>165.64433029478943</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12307.43</v>
      </c>
      <c r="E288" s="279">
        <v>20386.560000000001</v>
      </c>
      <c r="F288" s="180">
        <f t="shared" si="4"/>
        <v>165.64433029478943</v>
      </c>
    </row>
    <row r="289" spans="1:6" s="1" customFormat="1" ht="12.75" customHeight="1" x14ac:dyDescent="0.2">
      <c r="A289" s="179" t="s">
        <v>620</v>
      </c>
      <c r="B289" s="181" t="s">
        <v>621</v>
      </c>
      <c r="C289" s="97" t="s">
        <v>620</v>
      </c>
      <c r="D289" s="267">
        <f>SUM(D290:D294)</f>
        <v>149319.25</v>
      </c>
      <c r="E289" s="267">
        <f>SUM(E290:E294)</f>
        <v>57158.76</v>
      </c>
      <c r="F289" s="180">
        <f t="shared" si="4"/>
        <v>38.27956542776635</v>
      </c>
    </row>
    <row r="290" spans="1:6" s="1" customFormat="1" ht="24" customHeight="1" x14ac:dyDescent="0.2">
      <c r="A290" s="179" t="s">
        <v>622</v>
      </c>
      <c r="B290" s="87" t="s">
        <v>623</v>
      </c>
      <c r="C290" s="97" t="s">
        <v>622</v>
      </c>
      <c r="D290" s="279">
        <v>149319.25</v>
      </c>
      <c r="E290" s="279">
        <v>57158.76</v>
      </c>
      <c r="F290" s="180">
        <f t="shared" si="4"/>
        <v>38.27956542776635</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1807585.55</v>
      </c>
      <c r="E299" s="267">
        <f>E152-E297+E298</f>
        <v>2380538.71</v>
      </c>
      <c r="F299" s="180">
        <f t="shared" si="4"/>
        <v>131.69715314442516</v>
      </c>
    </row>
    <row r="300" spans="1:6" s="1" customFormat="1" ht="12.75" customHeight="1" x14ac:dyDescent="0.2">
      <c r="A300" s="179"/>
      <c r="B300" s="87" t="s">
        <v>642</v>
      </c>
      <c r="C300" s="97" t="s">
        <v>643</v>
      </c>
      <c r="D300" s="267">
        <f>IF(D6&gt;=D299,D6-D299,0)</f>
        <v>1505669.3299999998</v>
      </c>
      <c r="E300" s="267">
        <f>IF(E6&gt;=E299,E6-E299,0)</f>
        <v>2595183.9299999997</v>
      </c>
      <c r="F300" s="180">
        <f t="shared" si="4"/>
        <v>172.36081510672733</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606737.43999999994</v>
      </c>
      <c r="E302" s="279">
        <v>344426.04</v>
      </c>
      <c r="F302" s="180">
        <f t="shared" si="4"/>
        <v>56.76690068771758</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119043.06</v>
      </c>
      <c r="E304" s="279">
        <v>93067.23</v>
      </c>
      <c r="F304" s="180">
        <f t="shared" si="4"/>
        <v>78.179467160874395</v>
      </c>
    </row>
    <row r="305" spans="1:6" s="1" customFormat="1" ht="12" customHeight="1" x14ac:dyDescent="0.2">
      <c r="A305" s="179" t="s">
        <v>652</v>
      </c>
      <c r="B305" s="87" t="s">
        <v>653</v>
      </c>
      <c r="C305" s="97" t="s">
        <v>652</v>
      </c>
      <c r="D305" s="279">
        <v>0</v>
      </c>
      <c r="E305" s="279">
        <v>0</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300162.46000000002</v>
      </c>
      <c r="E308" s="267">
        <f>E309+E321+E354+E358</f>
        <v>522515.26999999996</v>
      </c>
      <c r="F308" s="180">
        <f t="shared" ref="F308:F339" si="5">IF(D308&lt;&gt;0,IF(E308/D308&gt;=100,"&gt;&gt;100",E308/D308*100),"-")</f>
        <v>174.07748790438347</v>
      </c>
    </row>
    <row r="309" spans="1:6" s="1" customFormat="1" ht="12.75" customHeight="1" x14ac:dyDescent="0.2">
      <c r="A309" s="179" t="s">
        <v>659</v>
      </c>
      <c r="B309" s="87" t="s">
        <v>660</v>
      </c>
      <c r="C309" s="97" t="s">
        <v>659</v>
      </c>
      <c r="D309" s="267">
        <f>D310+D314</f>
        <v>299735.2</v>
      </c>
      <c r="E309" s="267">
        <f>E310+E314</f>
        <v>522408.85</v>
      </c>
      <c r="F309" s="180">
        <f t="shared" si="5"/>
        <v>174.29012341560147</v>
      </c>
    </row>
    <row r="310" spans="1:6" s="1" customFormat="1" ht="24" customHeight="1" x14ac:dyDescent="0.2">
      <c r="A310" s="179" t="s">
        <v>661</v>
      </c>
      <c r="B310" s="87" t="s">
        <v>662</v>
      </c>
      <c r="C310" s="97" t="s">
        <v>661</v>
      </c>
      <c r="D310" s="267">
        <f>SUM(D311:D313)</f>
        <v>299735.2</v>
      </c>
      <c r="E310" s="267">
        <f>SUM(E311:E313)</f>
        <v>522408.85</v>
      </c>
      <c r="F310" s="180">
        <f t="shared" si="5"/>
        <v>174.29012341560147</v>
      </c>
    </row>
    <row r="311" spans="1:6" s="1" customFormat="1" ht="12.75" customHeight="1" x14ac:dyDescent="0.2">
      <c r="A311" s="179" t="s">
        <v>663</v>
      </c>
      <c r="B311" s="87" t="s">
        <v>664</v>
      </c>
      <c r="C311" s="97" t="s">
        <v>663</v>
      </c>
      <c r="D311" s="279">
        <v>299735.2</v>
      </c>
      <c r="E311" s="279">
        <v>522408.85</v>
      </c>
      <c r="F311" s="180">
        <f t="shared" si="5"/>
        <v>174.29012341560147</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427.26</v>
      </c>
      <c r="E321" s="267">
        <f>E322+E327+E336+E341+E346+E349</f>
        <v>106.42</v>
      </c>
      <c r="F321" s="180">
        <f t="shared" si="5"/>
        <v>24.907550437672612</v>
      </c>
    </row>
    <row r="322" spans="1:6" s="1" customFormat="1" ht="12.75" customHeight="1" x14ac:dyDescent="0.2">
      <c r="A322" s="179" t="s">
        <v>685</v>
      </c>
      <c r="B322" s="87" t="s">
        <v>686</v>
      </c>
      <c r="C322" s="97" t="s">
        <v>685</v>
      </c>
      <c r="D322" s="267">
        <f>SUM(D323:D326)</f>
        <v>427.26</v>
      </c>
      <c r="E322" s="267">
        <f>SUM(E323:E326)</f>
        <v>106.42</v>
      </c>
      <c r="F322" s="180">
        <f t="shared" si="5"/>
        <v>24.907550437672612</v>
      </c>
    </row>
    <row r="323" spans="1:6" s="1" customFormat="1" ht="12.75" customHeight="1" x14ac:dyDescent="0.2">
      <c r="A323" s="179" t="s">
        <v>687</v>
      </c>
      <c r="B323" s="87" t="s">
        <v>688</v>
      </c>
      <c r="C323" s="97" t="s">
        <v>687</v>
      </c>
      <c r="D323" s="279">
        <v>427.26</v>
      </c>
      <c r="E323" s="279">
        <v>106.42</v>
      </c>
      <c r="F323" s="180">
        <f t="shared" si="5"/>
        <v>24.907550437672612</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1990658.8800000001</v>
      </c>
      <c r="E360" s="267">
        <f>E361+E373+E406+E410+E412</f>
        <v>3686604.4400000004</v>
      </c>
      <c r="F360" s="180">
        <f t="shared" si="6"/>
        <v>185.19518723368617</v>
      </c>
    </row>
    <row r="361" spans="1:6" s="1" customFormat="1" ht="12.75" customHeight="1" x14ac:dyDescent="0.2">
      <c r="A361" s="179" t="s">
        <v>763</v>
      </c>
      <c r="B361" s="87" t="s">
        <v>764</v>
      </c>
      <c r="C361" s="97" t="s">
        <v>763</v>
      </c>
      <c r="D361" s="267">
        <f>D362+D366</f>
        <v>739946.62</v>
      </c>
      <c r="E361" s="267">
        <f>E362+E366</f>
        <v>136261.29</v>
      </c>
      <c r="F361" s="180">
        <f t="shared" si="6"/>
        <v>18.415016207520484</v>
      </c>
    </row>
    <row r="362" spans="1:6" s="1" customFormat="1" ht="12.75" customHeight="1" x14ac:dyDescent="0.2">
      <c r="A362" s="179" t="s">
        <v>765</v>
      </c>
      <c r="B362" s="87" t="s">
        <v>766</v>
      </c>
      <c r="C362" s="97" t="s">
        <v>765</v>
      </c>
      <c r="D362" s="267">
        <f>SUM(D363:D365)</f>
        <v>372472.67</v>
      </c>
      <c r="E362" s="267">
        <f>SUM(E363:E365)</f>
        <v>63425.62</v>
      </c>
      <c r="F362" s="180">
        <f t="shared" si="6"/>
        <v>17.028261429221104</v>
      </c>
    </row>
    <row r="363" spans="1:6" s="1" customFormat="1" ht="12.75" customHeight="1" x14ac:dyDescent="0.2">
      <c r="A363" s="179" t="s">
        <v>767</v>
      </c>
      <c r="B363" s="87" t="s">
        <v>664</v>
      </c>
      <c r="C363" s="97" t="s">
        <v>767</v>
      </c>
      <c r="D363" s="279">
        <v>372472.67</v>
      </c>
      <c r="E363" s="279">
        <v>63425.62</v>
      </c>
      <c r="F363" s="180">
        <f t="shared" si="6"/>
        <v>17.028261429221104</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367473.95</v>
      </c>
      <c r="E366" s="267">
        <f>SUM(E367:E372)</f>
        <v>72835.67</v>
      </c>
      <c r="F366" s="180">
        <f t="shared" si="6"/>
        <v>19.820634904868768</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367473.95</v>
      </c>
      <c r="E370" s="279">
        <v>72835.67</v>
      </c>
      <c r="F370" s="180">
        <f t="shared" si="6"/>
        <v>19.820634904868768</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818482.93</v>
      </c>
      <c r="E373" s="267">
        <f>E374+E379+E388+E393+E398+E401</f>
        <v>3315725.14</v>
      </c>
      <c r="F373" s="180">
        <f t="shared" si="7"/>
        <v>405.10620545256819</v>
      </c>
    </row>
    <row r="374" spans="1:6" s="1" customFormat="1" ht="12.75" customHeight="1" x14ac:dyDescent="0.2">
      <c r="A374" s="179" t="s">
        <v>781</v>
      </c>
      <c r="B374" s="87" t="s">
        <v>782</v>
      </c>
      <c r="C374" s="97" t="s">
        <v>781</v>
      </c>
      <c r="D374" s="267">
        <f>SUM(D375:D378)</f>
        <v>668265.27</v>
      </c>
      <c r="E374" s="267">
        <f>SUM(E375:E378)</f>
        <v>3019838.95</v>
      </c>
      <c r="F374" s="180">
        <f t="shared" si="7"/>
        <v>451.89224781949247</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457976.16</v>
      </c>
      <c r="E376" s="279">
        <v>2910844.25</v>
      </c>
      <c r="F376" s="180">
        <f t="shared" si="7"/>
        <v>635.58859701343408</v>
      </c>
    </row>
    <row r="377" spans="1:6" s="1" customFormat="1" ht="12.75" customHeight="1" x14ac:dyDescent="0.2">
      <c r="A377" s="179" t="s">
        <v>785</v>
      </c>
      <c r="B377" s="87" t="s">
        <v>692</v>
      </c>
      <c r="C377" s="97" t="s">
        <v>785</v>
      </c>
      <c r="D377" s="279">
        <v>176341.36</v>
      </c>
      <c r="E377" s="279">
        <v>0</v>
      </c>
      <c r="F377" s="180">
        <f t="shared" si="7"/>
        <v>0</v>
      </c>
    </row>
    <row r="378" spans="1:6" s="1" customFormat="1" ht="12.75" customHeight="1" x14ac:dyDescent="0.2">
      <c r="A378" s="179" t="s">
        <v>786</v>
      </c>
      <c r="B378" s="87" t="s">
        <v>694</v>
      </c>
      <c r="C378" s="97" t="s">
        <v>786</v>
      </c>
      <c r="D378" s="279">
        <v>33947.75</v>
      </c>
      <c r="E378" s="279">
        <v>108994.7</v>
      </c>
      <c r="F378" s="180">
        <f t="shared" si="7"/>
        <v>321.06605003277093</v>
      </c>
    </row>
    <row r="379" spans="1:6" s="1" customFormat="1" ht="12.75" customHeight="1" x14ac:dyDescent="0.2">
      <c r="A379" s="179" t="s">
        <v>787</v>
      </c>
      <c r="B379" s="87" t="s">
        <v>788</v>
      </c>
      <c r="C379" s="97" t="s">
        <v>787</v>
      </c>
      <c r="D379" s="267">
        <f>SUM(D380:D387)</f>
        <v>147717.66</v>
      </c>
      <c r="E379" s="267">
        <f>SUM(E380:E387)</f>
        <v>277167.44</v>
      </c>
      <c r="F379" s="180">
        <f t="shared" si="7"/>
        <v>187.63324574732636</v>
      </c>
    </row>
    <row r="380" spans="1:6" s="1" customFormat="1" ht="12.75" customHeight="1" x14ac:dyDescent="0.2">
      <c r="A380" s="179" t="s">
        <v>789</v>
      </c>
      <c r="B380" s="87" t="s">
        <v>698</v>
      </c>
      <c r="C380" s="97" t="s">
        <v>789</v>
      </c>
      <c r="D380" s="279">
        <v>2025</v>
      </c>
      <c r="E380" s="279">
        <v>1161.5</v>
      </c>
      <c r="F380" s="180">
        <f t="shared" si="7"/>
        <v>57.358024691358025</v>
      </c>
    </row>
    <row r="381" spans="1:6" s="1" customFormat="1" ht="12.75" customHeight="1" x14ac:dyDescent="0.2">
      <c r="A381" s="179" t="s">
        <v>790</v>
      </c>
      <c r="B381" s="87" t="s">
        <v>791</v>
      </c>
      <c r="C381" s="97" t="s">
        <v>790</v>
      </c>
      <c r="D381" s="279">
        <v>1310</v>
      </c>
      <c r="E381" s="279">
        <v>0</v>
      </c>
      <c r="F381" s="180">
        <f t="shared" si="7"/>
        <v>0</v>
      </c>
    </row>
    <row r="382" spans="1:6" s="1" customFormat="1" ht="12.75" customHeight="1" x14ac:dyDescent="0.2">
      <c r="A382" s="179" t="s">
        <v>792</v>
      </c>
      <c r="B382" s="87" t="s">
        <v>702</v>
      </c>
      <c r="C382" s="97" t="s">
        <v>792</v>
      </c>
      <c r="D382" s="279">
        <v>5362.29</v>
      </c>
      <c r="E382" s="279">
        <v>5350</v>
      </c>
      <c r="F382" s="180">
        <f t="shared" si="7"/>
        <v>99.77080687542076</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28252.76</v>
      </c>
      <c r="F384" s="183" t="str">
        <f t="shared" si="7"/>
        <v>-</v>
      </c>
    </row>
    <row r="385" spans="1:6" s="1" customFormat="1" ht="12.75" customHeight="1" x14ac:dyDescent="0.2">
      <c r="A385" s="179" t="s">
        <v>795</v>
      </c>
      <c r="B385" s="87" t="s">
        <v>708</v>
      </c>
      <c r="C385" s="97" t="s">
        <v>795</v>
      </c>
      <c r="D385" s="279">
        <v>0</v>
      </c>
      <c r="E385" s="279">
        <v>0</v>
      </c>
      <c r="F385" s="180" t="str">
        <f t="shared" si="7"/>
        <v>-</v>
      </c>
    </row>
    <row r="386" spans="1:6" s="1" customFormat="1" ht="12.75" customHeight="1" x14ac:dyDescent="0.2">
      <c r="A386" s="179" t="s">
        <v>796</v>
      </c>
      <c r="B386" s="95" t="s">
        <v>710</v>
      </c>
      <c r="C386" s="97" t="s">
        <v>796</v>
      </c>
      <c r="D386" s="279">
        <v>139020.37</v>
      </c>
      <c r="E386" s="279">
        <v>242403.18</v>
      </c>
      <c r="F386" s="180">
        <f t="shared" si="7"/>
        <v>174.36522431928501</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0</v>
      </c>
      <c r="E393" s="267">
        <f>SUM(E394:E397)</f>
        <v>0</v>
      </c>
      <c r="F393" s="180" t="str">
        <f t="shared" si="7"/>
        <v>-</v>
      </c>
    </row>
    <row r="394" spans="1:6" s="1" customFormat="1" ht="12.75" customHeight="1" x14ac:dyDescent="0.2">
      <c r="A394" s="179" t="s">
        <v>806</v>
      </c>
      <c r="B394" s="87" t="s">
        <v>807</v>
      </c>
      <c r="C394" s="97" t="s">
        <v>806</v>
      </c>
      <c r="D394" s="279">
        <v>0</v>
      </c>
      <c r="E394" s="279">
        <v>0</v>
      </c>
      <c r="F394" s="180" t="str">
        <f t="shared" si="7"/>
        <v>-</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2500</v>
      </c>
      <c r="E401" s="267">
        <f>SUM(E402:E405)</f>
        <v>18718.75</v>
      </c>
      <c r="F401" s="180">
        <f t="shared" si="7"/>
        <v>748.75</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2500</v>
      </c>
      <c r="E405" s="279">
        <v>18718.75</v>
      </c>
      <c r="F405" s="180">
        <f t="shared" si="8"/>
        <v>748.75</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432229.33</v>
      </c>
      <c r="E412" s="267">
        <f>SUM(E413:E416)</f>
        <v>234618.01</v>
      </c>
      <c r="F412" s="180">
        <f t="shared" si="8"/>
        <v>54.280909164586312</v>
      </c>
    </row>
    <row r="413" spans="1:6" s="1" customFormat="1" ht="12.75" customHeight="1" x14ac:dyDescent="0.2">
      <c r="A413" s="179" t="s">
        <v>834</v>
      </c>
      <c r="B413" s="87" t="s">
        <v>835</v>
      </c>
      <c r="C413" s="97" t="s">
        <v>834</v>
      </c>
      <c r="D413" s="279">
        <v>432229.33</v>
      </c>
      <c r="E413" s="279">
        <v>234618.01</v>
      </c>
      <c r="F413" s="180">
        <f t="shared" si="8"/>
        <v>54.280909164586312</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1690496.4200000002</v>
      </c>
      <c r="E418" s="267">
        <f>IF(E360&gt;=E308,E360-E308,0)</f>
        <v>3164089.1700000004</v>
      </c>
      <c r="F418" s="180">
        <f t="shared" si="8"/>
        <v>187.16923221878224</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0</v>
      </c>
      <c r="E420" s="279">
        <v>0</v>
      </c>
      <c r="F420" s="180" t="str">
        <f t="shared" si="8"/>
        <v>-</v>
      </c>
    </row>
    <row r="421" spans="1:6" s="1" customFormat="1" ht="12.75" customHeight="1" x14ac:dyDescent="0.2">
      <c r="A421" s="179" t="s">
        <v>850</v>
      </c>
      <c r="B421" s="87" t="s">
        <v>851</v>
      </c>
      <c r="C421" s="97" t="s">
        <v>850</v>
      </c>
      <c r="D421" s="279">
        <v>177556.81</v>
      </c>
      <c r="E421" s="279">
        <v>0</v>
      </c>
      <c r="F421" s="180">
        <f t="shared" si="8"/>
        <v>0</v>
      </c>
    </row>
    <row r="422" spans="1:6" s="1" customFormat="1" ht="12.75" customHeight="1" x14ac:dyDescent="0.2">
      <c r="A422" s="179"/>
      <c r="B422" s="87" t="s">
        <v>852</v>
      </c>
      <c r="C422" s="97" t="s">
        <v>853</v>
      </c>
      <c r="D422" s="267">
        <f>D6+D308</f>
        <v>3613417.34</v>
      </c>
      <c r="E422" s="267">
        <f>E6+E308</f>
        <v>5498237.9099999992</v>
      </c>
      <c r="F422" s="180">
        <f t="shared" si="8"/>
        <v>152.16171819223072</v>
      </c>
    </row>
    <row r="423" spans="1:6" s="1" customFormat="1" ht="12.75" customHeight="1" x14ac:dyDescent="0.2">
      <c r="A423" s="179"/>
      <c r="B423" s="87" t="s">
        <v>854</v>
      </c>
      <c r="C423" s="97" t="s">
        <v>855</v>
      </c>
      <c r="D423" s="267">
        <f>D299+D360</f>
        <v>3798244.43</v>
      </c>
      <c r="E423" s="267">
        <f>E299+E360</f>
        <v>6067143.1500000004</v>
      </c>
      <c r="F423" s="180">
        <f t="shared" si="8"/>
        <v>159.73545836279948</v>
      </c>
    </row>
    <row r="424" spans="1:6" s="1" customFormat="1" ht="12.75" customHeight="1" x14ac:dyDescent="0.2">
      <c r="A424" s="179"/>
      <c r="B424" s="87" t="s">
        <v>856</v>
      </c>
      <c r="C424" s="97" t="s">
        <v>857</v>
      </c>
      <c r="D424" s="267">
        <f>IF(D422&gt;=D423,D422-D423,0)</f>
        <v>0</v>
      </c>
      <c r="E424" s="267">
        <f>IF(E422&gt;=E423,E422-E423,0)</f>
        <v>0</v>
      </c>
      <c r="F424" s="180" t="str">
        <f t="shared" si="8"/>
        <v>-</v>
      </c>
    </row>
    <row r="425" spans="1:6" s="1" customFormat="1" ht="12.75" customHeight="1" x14ac:dyDescent="0.2">
      <c r="A425" s="179"/>
      <c r="B425" s="87" t="s">
        <v>858</v>
      </c>
      <c r="C425" s="97" t="s">
        <v>859</v>
      </c>
      <c r="D425" s="267">
        <f>IF(D423&gt;=D422,D423-D422,0)</f>
        <v>184827.09000000032</v>
      </c>
      <c r="E425" s="267">
        <f>IF(E423&gt;=E422,E423-E422,0)</f>
        <v>568905.24000000115</v>
      </c>
      <c r="F425" s="180">
        <f t="shared" si="8"/>
        <v>307.80403457090631</v>
      </c>
    </row>
    <row r="426" spans="1:6" s="1" customFormat="1" ht="12.75" customHeight="1" x14ac:dyDescent="0.2">
      <c r="A426" s="187" t="s">
        <v>860</v>
      </c>
      <c r="B426" s="95" t="s">
        <v>861</v>
      </c>
      <c r="C426" s="99" t="s">
        <v>862</v>
      </c>
      <c r="D426" s="267">
        <f>IF(D302-D303+D419-D420&gt;=0,D302-D303+D419-D420,0)</f>
        <v>606737.43999999994</v>
      </c>
      <c r="E426" s="267">
        <f>IF(E302-E303+E419-E420&gt;=0,E302-E303+E419-E420,0)</f>
        <v>344426.04</v>
      </c>
      <c r="F426" s="180">
        <f t="shared" si="8"/>
        <v>56.76690068771758</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80" t="str">
        <f t="shared" si="8"/>
        <v>-</v>
      </c>
    </row>
    <row r="428" spans="1:6" s="1" customFormat="1" ht="24" customHeight="1" x14ac:dyDescent="0.2">
      <c r="A428" s="185" t="s">
        <v>865</v>
      </c>
      <c r="B428" s="94" t="s">
        <v>866</v>
      </c>
      <c r="C428" s="98" t="s">
        <v>867</v>
      </c>
      <c r="D428" s="270">
        <f>D304+D421</f>
        <v>296599.87</v>
      </c>
      <c r="E428" s="270">
        <f>E304+E421</f>
        <v>93067.23</v>
      </c>
      <c r="F428" s="186">
        <f t="shared" si="8"/>
        <v>31.378041399680988</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873454.62</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873454.62</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873454.62</v>
      </c>
      <c r="F497" s="180" t="str">
        <f t="shared" si="10"/>
        <v>-</v>
      </c>
    </row>
    <row r="498" spans="1:6" s="1" customFormat="1" ht="12.75" customHeight="1" x14ac:dyDescent="0.2">
      <c r="A498" s="179" t="s">
        <v>1005</v>
      </c>
      <c r="B498" s="87" t="s">
        <v>1006</v>
      </c>
      <c r="C498" s="97" t="s">
        <v>1005</v>
      </c>
      <c r="D498" s="279">
        <v>0</v>
      </c>
      <c r="E498" s="279">
        <v>873454.62</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77484.31</v>
      </c>
      <c r="E535" s="267">
        <f>E536+E571+E584+E597+E629</f>
        <v>90251.56</v>
      </c>
      <c r="F535" s="180">
        <f t="shared" si="10"/>
        <v>116.4772068048357</v>
      </c>
    </row>
    <row r="536" spans="1:6" s="1" customFormat="1" ht="24"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77484.31</v>
      </c>
      <c r="E597" s="267">
        <f>E598+E603+E607+E609+E616+E621</f>
        <v>90251.56</v>
      </c>
      <c r="F597" s="180">
        <f t="shared" si="11"/>
        <v>116.4772068048357</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77484.31</v>
      </c>
      <c r="E603" s="267">
        <f>SUM(E604:E606)</f>
        <v>90251.56</v>
      </c>
      <c r="F603" s="180">
        <f t="shared" si="11"/>
        <v>116.4772068048357</v>
      </c>
    </row>
    <row r="604" spans="1:6" s="1" customFormat="1" ht="12.75" customHeight="1" x14ac:dyDescent="0.2">
      <c r="A604" s="179" t="s">
        <v>1207</v>
      </c>
      <c r="B604" s="87" t="s">
        <v>1208</v>
      </c>
      <c r="C604" s="97" t="s">
        <v>1207</v>
      </c>
      <c r="D604" s="279">
        <v>77484.31</v>
      </c>
      <c r="E604" s="279">
        <v>90251.56</v>
      </c>
      <c r="F604" s="180">
        <f t="shared" si="11"/>
        <v>116.4772068048357</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0</v>
      </c>
      <c r="E609" s="267">
        <f>SUM(E610:E615)</f>
        <v>0</v>
      </c>
      <c r="F609" s="180" t="str">
        <f t="shared" si="11"/>
        <v>-</v>
      </c>
    </row>
    <row r="610" spans="1:6" s="1" customFormat="1" ht="24" customHeight="1" x14ac:dyDescent="0.2">
      <c r="A610" s="179" t="s">
        <v>1219</v>
      </c>
      <c r="B610" s="87" t="s">
        <v>1220</v>
      </c>
      <c r="C610" s="97" t="s">
        <v>1219</v>
      </c>
      <c r="D610" s="279">
        <v>0</v>
      </c>
      <c r="E610" s="279">
        <v>0</v>
      </c>
      <c r="F610" s="180" t="str">
        <f t="shared" si="11"/>
        <v>-</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783203.06</v>
      </c>
      <c r="F639" s="180" t="str">
        <f t="shared" si="12"/>
        <v>-</v>
      </c>
    </row>
    <row r="640" spans="1:6" s="1" customFormat="1" ht="12.75" customHeight="1" x14ac:dyDescent="0.2">
      <c r="A640" s="179"/>
      <c r="B640" s="87" t="s">
        <v>1279</v>
      </c>
      <c r="C640" s="97" t="s">
        <v>1280</v>
      </c>
      <c r="D640" s="267">
        <f>IF(D535-D430&gt;=0,D535-D430,0)</f>
        <v>77484.31</v>
      </c>
      <c r="E640" s="267">
        <f>IF(E535-E430&gt;=0,E535-E430,0)</f>
        <v>0</v>
      </c>
      <c r="F640" s="180">
        <f t="shared" si="12"/>
        <v>0</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3613417.34</v>
      </c>
      <c r="E643" s="267">
        <f>E422+E430</f>
        <v>6371692.5299999993</v>
      </c>
      <c r="F643" s="180">
        <f t="shared" si="12"/>
        <v>176.33425454254336</v>
      </c>
    </row>
    <row r="644" spans="1:6" s="1" customFormat="1" ht="12.75" customHeight="1" x14ac:dyDescent="0.2">
      <c r="A644" s="179"/>
      <c r="B644" s="87" t="s">
        <v>1287</v>
      </c>
      <c r="C644" s="97" t="s">
        <v>1288</v>
      </c>
      <c r="D644" s="267">
        <f>D423+D535</f>
        <v>3875728.74</v>
      </c>
      <c r="E644" s="267">
        <f>E423+E535</f>
        <v>6157394.71</v>
      </c>
      <c r="F644" s="180">
        <f t="shared" si="12"/>
        <v>158.87063112678004</v>
      </c>
    </row>
    <row r="645" spans="1:6" s="1" customFormat="1" ht="12.75" customHeight="1" x14ac:dyDescent="0.2">
      <c r="A645" s="179"/>
      <c r="B645" s="87" t="s">
        <v>1289</v>
      </c>
      <c r="C645" s="97" t="s">
        <v>1290</v>
      </c>
      <c r="D645" s="267">
        <f>IF(D643&gt;=D644,D643-D644,0)</f>
        <v>0</v>
      </c>
      <c r="E645" s="267">
        <f>IF(E643&gt;=E644,E643-E644,0)</f>
        <v>214297.81999999937</v>
      </c>
      <c r="F645" s="180" t="str">
        <f t="shared" si="12"/>
        <v>-</v>
      </c>
    </row>
    <row r="646" spans="1:6" s="1" customFormat="1" ht="12.75" customHeight="1" x14ac:dyDescent="0.2">
      <c r="A646" s="179"/>
      <c r="B646" s="87" t="s">
        <v>1291</v>
      </c>
      <c r="C646" s="97" t="s">
        <v>1292</v>
      </c>
      <c r="D646" s="267">
        <f>IF(D644&gt;=D643,D644-D643,0)</f>
        <v>262311.40000000037</v>
      </c>
      <c r="E646" s="267">
        <f>IF(E644&gt;=E643,E644-E643,0)</f>
        <v>0</v>
      </c>
      <c r="F646" s="180">
        <f t="shared" si="12"/>
        <v>0</v>
      </c>
    </row>
    <row r="647" spans="1:6" s="1" customFormat="1" ht="24" customHeight="1" x14ac:dyDescent="0.2">
      <c r="A647" s="187" t="s">
        <v>1293</v>
      </c>
      <c r="B647" s="87" t="s">
        <v>1294</v>
      </c>
      <c r="C647" s="99" t="s">
        <v>1293</v>
      </c>
      <c r="D647" s="267">
        <f>IF(D426-D427+D641-D642&gt;=0,D426-D427+D641-D642,0)</f>
        <v>606737.43999999994</v>
      </c>
      <c r="E647" s="267">
        <f>IF(E426-E427+E641-E642&gt;=0,E426-E427+E641-E642,0)</f>
        <v>344426.04</v>
      </c>
      <c r="F647" s="180">
        <f t="shared" si="12"/>
        <v>56.76690068771758</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80" t="str">
        <f t="shared" si="12"/>
        <v>-</v>
      </c>
    </row>
    <row r="649" spans="1:6" s="1" customFormat="1" ht="24" customHeight="1" x14ac:dyDescent="0.2">
      <c r="A649" s="179"/>
      <c r="B649" s="87" t="s">
        <v>1297</v>
      </c>
      <c r="C649" s="97" t="s">
        <v>1298</v>
      </c>
      <c r="D649" s="267">
        <f>IF(D645+D647-D646-D648&gt;=0,D645+D647-D646-D648,0)</f>
        <v>344426.03999999957</v>
      </c>
      <c r="E649" s="267">
        <f>IF(E645+E647-E646-E648&gt;=0,E645+E647-E646-E648,0)</f>
        <v>558723.8599999994</v>
      </c>
      <c r="F649" s="180">
        <f t="shared" si="12"/>
        <v>162.2188206211122</v>
      </c>
    </row>
    <row r="650" spans="1:6" s="1" customFormat="1" ht="24" customHeight="1" x14ac:dyDescent="0.2">
      <c r="A650" s="179"/>
      <c r="B650" s="87" t="s">
        <v>1299</v>
      </c>
      <c r="C650" s="97" t="s">
        <v>1300</v>
      </c>
      <c r="D650" s="267">
        <f>IF(D646+D648-D645-D647&gt;=0,D646+D648-D645-D647,0)</f>
        <v>0</v>
      </c>
      <c r="E650" s="267">
        <f>IF(E646+E648-E645-E647&gt;=0,E646+E648-E645-E647,0)</f>
        <v>0</v>
      </c>
      <c r="F650" s="180" t="str">
        <f t="shared" si="12"/>
        <v>-</v>
      </c>
    </row>
    <row r="651" spans="1:6" s="1" customFormat="1" ht="24" customHeight="1" x14ac:dyDescent="0.2">
      <c r="A651" s="185" t="s">
        <v>1301</v>
      </c>
      <c r="B651" s="94" t="s">
        <v>1302</v>
      </c>
      <c r="C651" s="98" t="s">
        <v>1301</v>
      </c>
      <c r="D651" s="281">
        <v>0</v>
      </c>
      <c r="E651" s="281">
        <v>96</v>
      </c>
      <c r="F651" s="186" t="str">
        <f t="shared" si="12"/>
        <v>-</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752649.43</v>
      </c>
      <c r="E653" s="279">
        <v>776044.89</v>
      </c>
      <c r="F653" s="180">
        <f t="shared" ref="F653:F716" si="13">IF(D653&lt;&gt;0,IF(E653/D653&gt;=100,"&gt;&gt;100",E653/D653*100),"-")</f>
        <v>103.10841396638007</v>
      </c>
    </row>
    <row r="654" spans="1:6" s="1" customFormat="1" ht="12.75" customHeight="1" x14ac:dyDescent="0.2">
      <c r="A654" s="179" t="s">
        <v>1307</v>
      </c>
      <c r="B654" s="87" t="s">
        <v>1308</v>
      </c>
      <c r="C654" s="97" t="s">
        <v>1307</v>
      </c>
      <c r="D654" s="279">
        <v>3903287.39</v>
      </c>
      <c r="E654" s="279">
        <v>6315294.0700000003</v>
      </c>
      <c r="F654" s="180">
        <f t="shared" si="13"/>
        <v>161.79423749784411</v>
      </c>
    </row>
    <row r="655" spans="1:6" s="1" customFormat="1" ht="12.75" customHeight="1" x14ac:dyDescent="0.2">
      <c r="A655" s="179" t="s">
        <v>1309</v>
      </c>
      <c r="B655" s="87" t="s">
        <v>1310</v>
      </c>
      <c r="C655" s="97" t="s">
        <v>1309</v>
      </c>
      <c r="D655" s="279">
        <v>3879891.93</v>
      </c>
      <c r="E655" s="279">
        <v>6338638.6299999999</v>
      </c>
      <c r="F655" s="180">
        <f t="shared" si="13"/>
        <v>163.3715254022552</v>
      </c>
    </row>
    <row r="656" spans="1:6" s="1" customFormat="1" ht="24" customHeight="1" x14ac:dyDescent="0.2">
      <c r="A656" s="179" t="s">
        <v>1304</v>
      </c>
      <c r="B656" s="87" t="s">
        <v>1311</v>
      </c>
      <c r="C656" s="97" t="s">
        <v>1312</v>
      </c>
      <c r="D656" s="267">
        <f>+D653+D654-D655</f>
        <v>776044.89000000013</v>
      </c>
      <c r="E656" s="267">
        <f>+E653+E654-E655</f>
        <v>752700.33000000007</v>
      </c>
      <c r="F656" s="180">
        <f t="shared" si="13"/>
        <v>96.991854427390152</v>
      </c>
    </row>
    <row r="657" spans="1:6" s="1" customFormat="1" ht="24" customHeight="1" x14ac:dyDescent="0.2">
      <c r="A657" s="179"/>
      <c r="B657" s="87" t="s">
        <v>1313</v>
      </c>
      <c r="C657" s="97" t="s">
        <v>1314</v>
      </c>
      <c r="D657" s="248">
        <v>6</v>
      </c>
      <c r="E657" s="248">
        <v>7</v>
      </c>
      <c r="F657" s="180">
        <f t="shared" si="13"/>
        <v>116.66666666666667</v>
      </c>
    </row>
    <row r="658" spans="1:6" s="1" customFormat="1" ht="24" customHeight="1" x14ac:dyDescent="0.2">
      <c r="A658" s="179"/>
      <c r="B658" s="87" t="s">
        <v>1315</v>
      </c>
      <c r="C658" s="97" t="s">
        <v>1316</v>
      </c>
      <c r="D658" s="248">
        <v>0</v>
      </c>
      <c r="E658" s="248">
        <v>0</v>
      </c>
      <c r="F658" s="180" t="str">
        <f t="shared" si="13"/>
        <v>-</v>
      </c>
    </row>
    <row r="659" spans="1:6" s="1" customFormat="1" ht="12.75" customHeight="1" x14ac:dyDescent="0.2">
      <c r="A659" s="179"/>
      <c r="B659" s="87" t="s">
        <v>1317</v>
      </c>
      <c r="C659" s="97" t="s">
        <v>1318</v>
      </c>
      <c r="D659" s="248">
        <v>6</v>
      </c>
      <c r="E659" s="248">
        <v>6</v>
      </c>
      <c r="F659" s="180">
        <f t="shared" si="13"/>
        <v>100</v>
      </c>
    </row>
    <row r="660" spans="1:6" s="1" customFormat="1" ht="12.75" customHeight="1" x14ac:dyDescent="0.2">
      <c r="A660" s="179"/>
      <c r="B660" s="87" t="s">
        <v>1319</v>
      </c>
      <c r="C660" s="97" t="s">
        <v>1320</v>
      </c>
      <c r="D660" s="248">
        <v>0</v>
      </c>
      <c r="E660" s="248">
        <v>0</v>
      </c>
      <c r="F660" s="180" t="str">
        <f t="shared" si="13"/>
        <v>-</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34653.74</v>
      </c>
      <c r="F663" s="183" t="str">
        <f t="shared" si="13"/>
        <v>-</v>
      </c>
    </row>
    <row r="664" spans="1:6" s="1" customFormat="1" ht="12.75" customHeight="1" x14ac:dyDescent="0.2">
      <c r="A664" s="35" t="s">
        <v>1328</v>
      </c>
      <c r="B664" s="181" t="s">
        <v>1329</v>
      </c>
      <c r="C664" s="182" t="s">
        <v>1328</v>
      </c>
      <c r="D664" s="280"/>
      <c r="E664" s="280">
        <v>80597.289999999994</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715.42</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396951</v>
      </c>
      <c r="E669" s="279">
        <v>80976</v>
      </c>
      <c r="F669" s="180">
        <f t="shared" si="13"/>
        <v>20.399495151794554</v>
      </c>
    </row>
    <row r="670" spans="1:6" s="1" customFormat="1" ht="12.75" customHeight="1" x14ac:dyDescent="0.2">
      <c r="A670" s="179" t="s">
        <v>1340</v>
      </c>
      <c r="B670" s="87" t="s">
        <v>1341</v>
      </c>
      <c r="C670" s="97" t="s">
        <v>1340</v>
      </c>
      <c r="D670" s="279">
        <v>14955.4</v>
      </c>
      <c r="E670" s="279">
        <v>36798.67</v>
      </c>
      <c r="F670" s="180">
        <f t="shared" si="13"/>
        <v>246.05607339155088</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49963.7</v>
      </c>
      <c r="E673" s="279">
        <v>80963.460000000006</v>
      </c>
      <c r="F673" s="180">
        <f t="shared" si="13"/>
        <v>162.04456435372083</v>
      </c>
    </row>
    <row r="674" spans="1:6" s="1" customFormat="1" ht="12.75" customHeight="1" x14ac:dyDescent="0.2">
      <c r="A674" s="179" t="s">
        <v>1348</v>
      </c>
      <c r="B674" s="87" t="s">
        <v>1349</v>
      </c>
      <c r="C674" s="97" t="s">
        <v>1348</v>
      </c>
      <c r="D674" s="279">
        <v>338706.3</v>
      </c>
      <c r="E674" s="279">
        <v>1446632.43</v>
      </c>
      <c r="F674" s="180">
        <f t="shared" si="13"/>
        <v>427.10526199246954</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40000</v>
      </c>
      <c r="E681" s="280">
        <v>43241</v>
      </c>
      <c r="F681" s="183">
        <f t="shared" si="13"/>
        <v>108.10249999999999</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9" t="s">
        <v>1370</v>
      </c>
      <c r="B685" s="95" t="s">
        <v>1371</v>
      </c>
      <c r="C685" s="97" t="s">
        <v>1370</v>
      </c>
      <c r="D685" s="279">
        <v>0</v>
      </c>
      <c r="E685" s="279">
        <v>0</v>
      </c>
      <c r="F685" s="180" t="str">
        <f t="shared" si="13"/>
        <v>-</v>
      </c>
    </row>
    <row r="686" spans="1:6" s="1" customFormat="1" ht="24"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6594.75</v>
      </c>
      <c r="E702" s="280">
        <v>0</v>
      </c>
      <c r="F702" s="183">
        <f t="shared" si="13"/>
        <v>0</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324905.43</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9292.5499999999993</v>
      </c>
      <c r="F711" s="183" t="str">
        <f t="shared" si="13"/>
        <v>-</v>
      </c>
    </row>
    <row r="712" spans="1:6" s="1" customFormat="1" ht="12.75" customHeight="1" x14ac:dyDescent="0.2">
      <c r="A712" s="35" t="s">
        <v>1424</v>
      </c>
      <c r="B712" s="181" t="s">
        <v>1425</v>
      </c>
      <c r="C712" s="182" t="s">
        <v>1424</v>
      </c>
      <c r="D712" s="280"/>
      <c r="E712" s="280">
        <v>9.7200000000000006</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0</v>
      </c>
      <c r="E724" s="280">
        <v>0</v>
      </c>
      <c r="F724" s="183" t="str">
        <f t="shared" si="14"/>
        <v>-</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0</v>
      </c>
      <c r="E733" s="280">
        <v>0</v>
      </c>
      <c r="F733" s="183" t="str">
        <f t="shared" si="14"/>
        <v>-</v>
      </c>
    </row>
    <row r="734" spans="1:6" s="1" customFormat="1" ht="12.75" customHeight="1" x14ac:dyDescent="0.2">
      <c r="A734" s="35" t="s">
        <v>1468</v>
      </c>
      <c r="B734" s="181" t="s">
        <v>1469</v>
      </c>
      <c r="C734" s="182" t="s">
        <v>1468</v>
      </c>
      <c r="D734" s="280">
        <v>3236.4</v>
      </c>
      <c r="E734" s="280">
        <v>3481</v>
      </c>
      <c r="F734" s="183">
        <f t="shared" si="14"/>
        <v>107.55778024966011</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0</v>
      </c>
      <c r="E736" s="279">
        <v>0</v>
      </c>
      <c r="F736" s="180" t="str">
        <f t="shared" si="14"/>
        <v>-</v>
      </c>
    </row>
    <row r="737" spans="1:6" s="1" customFormat="1" ht="12.75" customHeight="1" x14ac:dyDescent="0.2">
      <c r="A737" s="179" t="s">
        <v>1474</v>
      </c>
      <c r="B737" s="87" t="s">
        <v>1475</v>
      </c>
      <c r="C737" s="97" t="s">
        <v>1474</v>
      </c>
      <c r="D737" s="279">
        <v>0</v>
      </c>
      <c r="E737" s="279">
        <v>0</v>
      </c>
      <c r="F737" s="180" t="str">
        <f t="shared" si="14"/>
        <v>-</v>
      </c>
    </row>
    <row r="738" spans="1:6" s="1" customFormat="1" ht="12.75" customHeight="1" x14ac:dyDescent="0.2">
      <c r="A738" s="179" t="s">
        <v>1476</v>
      </c>
      <c r="B738" s="87" t="s">
        <v>1477</v>
      </c>
      <c r="C738" s="97" t="s">
        <v>1476</v>
      </c>
      <c r="D738" s="279">
        <v>2715.35</v>
      </c>
      <c r="E738" s="279">
        <v>1222.04</v>
      </c>
      <c r="F738" s="180">
        <f t="shared" si="14"/>
        <v>45.004879665604804</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24421.17</v>
      </c>
      <c r="E741" s="280">
        <v>19406.259999999998</v>
      </c>
      <c r="F741" s="183">
        <f t="shared" si="14"/>
        <v>79.464906882020799</v>
      </c>
    </row>
    <row r="742" spans="1:6" s="1" customFormat="1" ht="12.75" customHeight="1" x14ac:dyDescent="0.2">
      <c r="A742" s="35" t="s">
        <v>1484</v>
      </c>
      <c r="B742" s="181" t="s">
        <v>1485</v>
      </c>
      <c r="C742" s="182" t="s">
        <v>1484</v>
      </c>
      <c r="D742" s="280">
        <v>0</v>
      </c>
      <c r="E742" s="280">
        <v>0</v>
      </c>
      <c r="F742" s="183" t="str">
        <f t="shared" si="14"/>
        <v>-</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10698.03</v>
      </c>
      <c r="E757" s="279">
        <v>18076.52</v>
      </c>
      <c r="F757" s="180">
        <f t="shared" si="14"/>
        <v>168.97054878328066</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0</v>
      </c>
      <c r="E760" s="279">
        <v>0</v>
      </c>
      <c r="F760" s="180" t="str">
        <f t="shared" si="14"/>
        <v>-</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5059.93</v>
      </c>
      <c r="E782" s="280">
        <v>5039.1499999999996</v>
      </c>
      <c r="F782" s="183">
        <f t="shared" si="15"/>
        <v>99.589322381930174</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1377</v>
      </c>
      <c r="E844" s="279">
        <v>2682.5</v>
      </c>
      <c r="F844" s="180">
        <f t="shared" si="15"/>
        <v>194.8075526506899</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1591.41</v>
      </c>
      <c r="E846" s="279">
        <v>2400</v>
      </c>
      <c r="F846" s="180">
        <f t="shared" si="16"/>
        <v>150.80965935868193</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9200</v>
      </c>
      <c r="E848" s="279">
        <v>10400</v>
      </c>
      <c r="F848" s="180">
        <f t="shared" si="16"/>
        <v>113.04347826086956</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7750</v>
      </c>
      <c r="E850" s="279">
        <v>34800</v>
      </c>
      <c r="F850" s="180">
        <f t="shared" si="16"/>
        <v>449.0322580645161</v>
      </c>
    </row>
    <row r="851" spans="1:6" s="1" customFormat="1" ht="12.75" customHeight="1" x14ac:dyDescent="0.2">
      <c r="A851" s="179" t="s">
        <v>1702</v>
      </c>
      <c r="B851" s="87" t="s">
        <v>1703</v>
      </c>
      <c r="C851" s="97" t="s">
        <v>1702</v>
      </c>
      <c r="D851" s="279">
        <v>11889.42</v>
      </c>
      <c r="E851" s="279">
        <v>12740.25</v>
      </c>
      <c r="F851" s="180">
        <f t="shared" si="16"/>
        <v>107.15619433075794</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3212.44</v>
      </c>
      <c r="E853" s="279">
        <v>2653.53</v>
      </c>
      <c r="F853" s="180">
        <f t="shared" si="16"/>
        <v>82.601698397479808</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2510</v>
      </c>
      <c r="E855" s="279">
        <v>6191.9</v>
      </c>
      <c r="F855" s="180">
        <f t="shared" si="16"/>
        <v>246.68924302788841</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149319.25</v>
      </c>
      <c r="E857" s="279">
        <v>57158.76</v>
      </c>
      <c r="F857" s="180">
        <f t="shared" si="16"/>
        <v>38.27956542776635</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873454.62</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77484.31</v>
      </c>
      <c r="E974" s="280">
        <v>90251.56</v>
      </c>
      <c r="F974" s="183">
        <f t="shared" si="18"/>
        <v>116.4772068048357</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43</v>
      </c>
      <c r="C1011" s="72" t="s">
        <v>44</v>
      </c>
      <c r="D1011" s="31" t="s">
        <v>2021</v>
      </c>
      <c r="E1011" s="32" t="s">
        <v>52</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06" sqref="D30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58</v>
      </c>
      <c r="E1" s="105" t="s">
        <v>59</v>
      </c>
      <c r="F1" s="174" t="s">
        <v>36</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43</v>
      </c>
      <c r="C3" s="116" t="s">
        <v>44</v>
      </c>
      <c r="D3" s="117" t="s">
        <v>47</v>
      </c>
      <c r="E3" s="115" t="s">
        <v>48</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17904023.169999998</v>
      </c>
      <c r="E6" s="271">
        <f>E7+E69</f>
        <v>21241508.829999998</v>
      </c>
      <c r="F6" s="252">
        <f t="shared" ref="F6:F37" si="0">IF(D6&gt;0,IF(E6/D6&gt;=100,"&gt;&gt;100",E6/D6*100),"-")</f>
        <v>118.64098157330525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16785277.409999996</v>
      </c>
      <c r="E7" s="272">
        <f>E8+E12+E51+E52+E56+E63</f>
        <v>20347972.309999999</v>
      </c>
      <c r="F7" s="183">
        <f t="shared" si="0"/>
        <v>121.22511778016545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4711121.25</v>
      </c>
      <c r="E8" s="272">
        <f>E9+E10-E11</f>
        <v>4675017.57</v>
      </c>
      <c r="F8" s="183">
        <f t="shared" si="0"/>
        <v>99.233649951166086</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4711121.25</v>
      </c>
      <c r="E9" s="280">
        <v>4675017.57</v>
      </c>
      <c r="F9" s="183">
        <f t="shared" si="0"/>
        <v>99.233649951166086</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11808538.589999998</v>
      </c>
      <c r="E12" s="272">
        <f>E13+E19+E29+E35+E41+E45</f>
        <v>15590073.969999999</v>
      </c>
      <c r="F12" s="183">
        <f t="shared" si="0"/>
        <v>132.02373732514516</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11321782.85</v>
      </c>
      <c r="E13" s="272">
        <f>SUM(E14:E17)-E18</f>
        <v>15028009.399999999</v>
      </c>
      <c r="F13" s="183">
        <f t="shared" si="0"/>
        <v>132.73536155129489</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3767456.75</v>
      </c>
      <c r="E15" s="280">
        <v>7505183.9800000004</v>
      </c>
      <c r="F15" s="183">
        <f t="shared" si="0"/>
        <v>199.2108862298154</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8859375.1199999992</v>
      </c>
      <c r="E16" s="280">
        <v>9281861.1799999997</v>
      </c>
      <c r="F16" s="183">
        <f t="shared" si="0"/>
        <v>104.76880202359014</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2300344.7000000002</v>
      </c>
      <c r="E17" s="280">
        <v>2409339.4</v>
      </c>
      <c r="F17" s="183">
        <f t="shared" si="0"/>
        <v>104.73818988954133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3605393.72</v>
      </c>
      <c r="E18" s="280">
        <v>4168375.16</v>
      </c>
      <c r="F18" s="183">
        <f t="shared" si="0"/>
        <v>115.61497810563668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308137.43000000005</v>
      </c>
      <c r="E19" s="272">
        <f>SUM(E20:E27)-E28</f>
        <v>373115.00000000023</v>
      </c>
      <c r="F19" s="183">
        <f t="shared" si="0"/>
        <v>121.08720449833055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52371.39</v>
      </c>
      <c r="E20" s="280">
        <v>52734.45</v>
      </c>
      <c r="F20" s="183">
        <f t="shared" si="0"/>
        <v>100.6932410997684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26037.22</v>
      </c>
      <c r="E21" s="280">
        <v>25429.02</v>
      </c>
      <c r="F21" s="183">
        <f t="shared" si="0"/>
        <v>97.664113142647338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156895.1</v>
      </c>
      <c r="E22" s="280">
        <v>164710.04</v>
      </c>
      <c r="F22" s="183">
        <f t="shared" si="0"/>
        <v>104.98099685713575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3138.27</v>
      </c>
      <c r="E24" s="280">
        <v>31391.03</v>
      </c>
      <c r="F24" s="183">
        <f t="shared" si="0"/>
        <v>1000.2654328658783</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17386.09</v>
      </c>
      <c r="E25" s="280">
        <v>17386.09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1024118.28</v>
      </c>
      <c r="E26" s="280">
        <v>1173851.57</v>
      </c>
      <c r="F26" s="183">
        <f t="shared" si="0"/>
        <v>114.62070279616529</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971808.92</v>
      </c>
      <c r="E28" s="280">
        <v>1092387.2</v>
      </c>
      <c r="F28" s="183">
        <f t="shared" si="0"/>
        <v>112.40761198199331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18849.51999999999</v>
      </c>
      <c r="E29" s="272">
        <f>SUM(E30:E33)-E34</f>
        <v>12450.5</v>
      </c>
      <c r="F29" s="183">
        <f t="shared" si="0"/>
        <v>66.052079840759902</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91767.87</v>
      </c>
      <c r="E30" s="280">
        <v>95767.87</v>
      </c>
      <c r="F30" s="183">
        <f t="shared" si="0"/>
        <v>104.35882406336772</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72918.350000000006</v>
      </c>
      <c r="E34" s="280">
        <v>83317.37</v>
      </c>
      <c r="F34" s="183">
        <f t="shared" si="0"/>
        <v>114.26118391323993</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51177.91</v>
      </c>
      <c r="E35" s="272">
        <f>SUM(E36:E39)-E40</f>
        <v>51177.91</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51111.55</v>
      </c>
      <c r="E37" s="280">
        <v>51111.55</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2720.81</v>
      </c>
      <c r="E38" s="280">
        <v>2720.81</v>
      </c>
      <c r="F38" s="183">
        <f t="shared" ref="F38:F69" si="1">IF(D38&gt;0,IF(E38/D38&gt;=100,"&gt;&gt;100",E38/D38*100),"-")</f>
        <v>100</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2654.45</v>
      </c>
      <c r="E40" s="280">
        <v>2654.45</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107163.01</v>
      </c>
      <c r="E41" s="272">
        <f>SUM(E42:E43)-E44</f>
        <v>108287.81</v>
      </c>
      <c r="F41" s="183">
        <f t="shared" si="1"/>
        <v>101.04961590757856</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107163.01</v>
      </c>
      <c r="E42" s="280">
        <v>108287.81</v>
      </c>
      <c r="F42" s="183">
        <f t="shared" si="1"/>
        <v>101.04961590757856</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1427.8699999999953</v>
      </c>
      <c r="E45" s="272">
        <f>SUM(E46:E49)-E50</f>
        <v>17033.350000000006</v>
      </c>
      <c r="F45" s="183">
        <f t="shared" si="1"/>
        <v>1192.9202238299049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18265.71</v>
      </c>
      <c r="E47" s="280">
        <v>18265.71</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207669.2</v>
      </c>
      <c r="E49" s="280">
        <v>226387.95</v>
      </c>
      <c r="F49" s="183">
        <f t="shared" si="1"/>
        <v>109.01373434288763</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224507.04</v>
      </c>
      <c r="E50" s="280">
        <v>227620.31</v>
      </c>
      <c r="F50" s="183">
        <f t="shared" si="1"/>
        <v>101.38671375294066</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18914.490000000002</v>
      </c>
      <c r="E54" s="280">
        <v>18881.38</v>
      </c>
      <c r="F54" s="183">
        <f t="shared" si="1"/>
        <v>99.824949020565711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18914.490000000002</v>
      </c>
      <c r="E55" s="280">
        <v>18881.38</v>
      </c>
      <c r="F55" s="183">
        <f t="shared" si="1"/>
        <v>99.824949020565711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265617.57</v>
      </c>
      <c r="E56" s="272">
        <f>SUM(E57:E62)</f>
        <v>82880.77</v>
      </c>
      <c r="F56" s="183">
        <f t="shared" si="1"/>
        <v>31.203045039528071</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265617.57</v>
      </c>
      <c r="E57" s="280">
        <v>82880.77</v>
      </c>
      <c r="F57" s="183">
        <f t="shared" si="1"/>
        <v>31.203045039528071</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1118745.76</v>
      </c>
      <c r="E69" s="272">
        <f>E70+E82+E88+E119+E135+E147+E165+E171</f>
        <v>893536.52</v>
      </c>
      <c r="F69" s="183">
        <f t="shared" si="1"/>
        <v>79.869488846152137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776044.89</v>
      </c>
      <c r="E70" s="272">
        <f>+E71+E76+E80+E81</f>
        <v>752700.33000000007</v>
      </c>
      <c r="F70" s="183">
        <f t="shared" ref="F70:F101" si="2">IF(D70&gt;0,IF(E70/D70&gt;=100,"&gt;&gt;100",E70/D70*100),"-")</f>
        <v>96.991854427390152</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775727.04</v>
      </c>
      <c r="E71" s="272">
        <f>SUM(E72:E75)</f>
        <v>752316.53</v>
      </c>
      <c r="F71" s="183">
        <f t="shared" si="2"/>
        <v>96.982120154017053</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775727.04</v>
      </c>
      <c r="E73" s="280">
        <v>752316.53</v>
      </c>
      <c r="F73" s="183">
        <f t="shared" si="2"/>
        <v>96.982120154017053</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317.85000000000002</v>
      </c>
      <c r="E80" s="280">
        <v>383.8</v>
      </c>
      <c r="F80" s="183">
        <f t="shared" si="2"/>
        <v>120.74878087148025</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10481.64</v>
      </c>
      <c r="E82" s="272">
        <f>SUM(E83:E85)-E86+E87</f>
        <v>2769.44</v>
      </c>
      <c r="F82" s="183">
        <f t="shared" si="2"/>
        <v>26.421819486263605</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10481.64</v>
      </c>
      <c r="E87" s="280">
        <v>2769.44</v>
      </c>
      <c r="F87" s="183">
        <f t="shared" si="2"/>
        <v>26.421819486263605</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44962.85</v>
      </c>
      <c r="E135" s="272">
        <f>E136+E143-E146</f>
        <v>44962.85</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44962.85</v>
      </c>
      <c r="E136" s="272">
        <f>SUM(E137:E142)</f>
        <v>44962.85</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44962.85</v>
      </c>
      <c r="E140" s="280">
        <v>44962.85</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109699.57</v>
      </c>
      <c r="E147" s="272">
        <f>SUM(E148:E150)+SUM(E159:E163)-E164</f>
        <v>93007.900000000023</v>
      </c>
      <c r="F147" s="183">
        <f t="shared" si="4"/>
        <v>84.784197422104768</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38331.660000000003</v>
      </c>
      <c r="E148" s="280">
        <v>27874.31</v>
      </c>
      <c r="F148" s="183">
        <f t="shared" si="4"/>
        <v>72.718765636552135</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24916.6</v>
      </c>
      <c r="E159" s="280">
        <v>23768.42</v>
      </c>
      <c r="F159" s="183">
        <f t="shared" si="4"/>
        <v>95.391907403096738</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62906.22</v>
      </c>
      <c r="E160" s="280">
        <v>63985.58</v>
      </c>
      <c r="F160" s="183">
        <f t="shared" si="4"/>
        <v>101.71582396780477</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22528.59</v>
      </c>
      <c r="E163" s="280">
        <v>16176.33</v>
      </c>
      <c r="F163" s="183">
        <f t="shared" si="4"/>
        <v>71.803561607717128</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38983.5</v>
      </c>
      <c r="E164" s="280">
        <v>38796.74</v>
      </c>
      <c r="F164" s="183">
        <f t="shared" si="4"/>
        <v>99.520925519771168</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177556.81</v>
      </c>
      <c r="E165" s="272">
        <f>SUM(E166:E169)-E170</f>
        <v>0</v>
      </c>
      <c r="F165" s="183">
        <f t="shared" si="4"/>
        <v>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177535.5</v>
      </c>
      <c r="E166" s="280">
        <v>0</v>
      </c>
      <c r="F166" s="183">
        <f t="shared" ref="F166:F174" si="5">IF(D166&gt;0,IF(E166/D166&gt;=100,"&gt;&gt;100",E166/D166*100),"-")</f>
        <v>0</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21.31</v>
      </c>
      <c r="E167" s="280">
        <v>0</v>
      </c>
      <c r="F167" s="183">
        <f t="shared" si="5"/>
        <v>0</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96</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96</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17904023.170000002</v>
      </c>
      <c r="E176" s="272">
        <f>E177+E251</f>
        <v>21241508.830000002</v>
      </c>
      <c r="F176" s="183">
        <f t="shared" ref="F176:F207" si="6">IF(D176&gt;0,IF(E176/D176&gt;=100,"&gt;&gt;100",E176/D176*100),"-")</f>
        <v>118.64098157330523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1207023.3</v>
      </c>
      <c r="E177" s="272">
        <f>E178+E197+E203+E219+E247+E248</f>
        <v>1754251.9400000002</v>
      </c>
      <c r="F177" s="183">
        <f t="shared" si="6"/>
        <v>145.33704030402728</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81032.91</v>
      </c>
      <c r="E178" s="272">
        <f>SUM(E179:E181)+E185+E186+SUM(E194:E196)</f>
        <v>109195.23</v>
      </c>
      <c r="F178" s="183">
        <f t="shared" si="6"/>
        <v>134.75417580338654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15518.89</v>
      </c>
      <c r="E179" s="280">
        <v>20390.07</v>
      </c>
      <c r="F179" s="183">
        <f t="shared" si="6"/>
        <v>131.38871401240681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34499.01</v>
      </c>
      <c r="E180" s="280">
        <v>73184.5</v>
      </c>
      <c r="F180" s="183">
        <f t="shared" si="6"/>
        <v>212.13507286151111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1157.3499999999999</v>
      </c>
      <c r="E181" s="272">
        <f>SUM(E182:E184)</f>
        <v>5912.76</v>
      </c>
      <c r="F181" s="183">
        <f t="shared" si="6"/>
        <v>510.88780403508014</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935.8</v>
      </c>
      <c r="E183" s="280">
        <v>5212.07</v>
      </c>
      <c r="F183" s="183">
        <f t="shared" si="6"/>
        <v>556.96409489207099</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221.55</v>
      </c>
      <c r="E184" s="280">
        <v>700.69</v>
      </c>
      <c r="F184" s="183">
        <f t="shared" si="6"/>
        <v>316.26720830512301</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2015</v>
      </c>
      <c r="E185" s="280">
        <v>2136.09</v>
      </c>
      <c r="F185" s="183">
        <f t="shared" si="6"/>
        <v>106.00942928039703</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909.45</v>
      </c>
      <c r="E194" s="280">
        <v>615.69000000000005</v>
      </c>
      <c r="F194" s="183">
        <f t="shared" si="6"/>
        <v>67.699158832261261</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12299.25</v>
      </c>
      <c r="E195" s="280">
        <v>6956.12</v>
      </c>
      <c r="F195" s="183">
        <f t="shared" si="6"/>
        <v>56.557269752220662</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14633.96</v>
      </c>
      <c r="E196" s="280">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351724.08</v>
      </c>
      <c r="E197" s="272">
        <f>SUM(E198:E202)</f>
        <v>78612.5</v>
      </c>
      <c r="F197" s="183">
        <f t="shared" si="6"/>
        <v>22.350616426376039</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18750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187254.2</v>
      </c>
      <c r="E199" s="280">
        <v>19062.5</v>
      </c>
      <c r="F199" s="183">
        <f t="shared" si="6"/>
        <v>10.180011983709845</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164469.88</v>
      </c>
      <c r="E202" s="280">
        <v>40800</v>
      </c>
      <c r="F202" s="183">
        <f t="shared" si="6"/>
        <v>24.806973775380634</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774266.31</v>
      </c>
      <c r="E219" s="272">
        <f>E220+E237</f>
        <v>1557469.37</v>
      </c>
      <c r="F219" s="183">
        <f t="shared" si="7"/>
        <v>201.1542217302468</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774266.31</v>
      </c>
      <c r="E220" s="272">
        <f>SUM(E221:E236)</f>
        <v>1557469.37</v>
      </c>
      <c r="F220" s="183">
        <f t="shared" si="7"/>
        <v>201.1542217302468</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307916.90000000002</v>
      </c>
      <c r="E221" s="280">
        <v>1130936.8400000001</v>
      </c>
      <c r="F221" s="183">
        <f t="shared" si="7"/>
        <v>367.2863814879924</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378259.99</v>
      </c>
      <c r="E225" s="280">
        <v>338443.11</v>
      </c>
      <c r="F225" s="183">
        <f t="shared" si="7"/>
        <v>89.47367391407164</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88089.42</v>
      </c>
      <c r="E230" s="280">
        <v>88089.42</v>
      </c>
      <c r="F230" s="183">
        <f t="shared" si="7"/>
        <v>100</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8974.84</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16696999.870000001</v>
      </c>
      <c r="E251" s="272">
        <f>+E252+E255-E264+E274+E291</f>
        <v>19487256.890000001</v>
      </c>
      <c r="F251" s="183">
        <f t="shared" si="8"/>
        <v>116.71112799739154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16055973.959999999</v>
      </c>
      <c r="E252" s="272">
        <f>E253-E254</f>
        <v>18835465.800000001</v>
      </c>
      <c r="F252" s="183">
        <f t="shared" si="8"/>
        <v>117.31126275443961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16830240.27</v>
      </c>
      <c r="E253" s="280">
        <v>20392935.170000002</v>
      </c>
      <c r="F253" s="183">
        <f t="shared" si="8"/>
        <v>121.16841377689971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774266.31</v>
      </c>
      <c r="E254" s="280">
        <v>1557469.37</v>
      </c>
      <c r="F254" s="183">
        <f t="shared" si="8"/>
        <v>201.1542217302468</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344426.04000000004</v>
      </c>
      <c r="E255" s="272">
        <f>E256-E260</f>
        <v>558723.86</v>
      </c>
      <c r="F255" s="183">
        <f t="shared" si="8"/>
        <v>162.21882062111212</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1683736.77</v>
      </c>
      <c r="E256" s="272">
        <f>SUM(E257:E259)</f>
        <v>1043867.88</v>
      </c>
      <c r="F256" s="183">
        <f t="shared" si="8"/>
        <v>61.997094712138399</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1683736.77</v>
      </c>
      <c r="E257" s="280">
        <v>1043867.88</v>
      </c>
      <c r="F257" s="183">
        <f t="shared" si="8"/>
        <v>61.997094712138399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1339310.73</v>
      </c>
      <c r="E260" s="272">
        <f>SUM(E261:E263)</f>
        <v>485144.02</v>
      </c>
      <c r="F260" s="183">
        <f t="shared" si="8"/>
        <v>36.223410231321004</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1261826.42</v>
      </c>
      <c r="E262" s="280">
        <v>394892.46</v>
      </c>
      <c r="F262" s="183">
        <f t="shared" si="8"/>
        <v>31.295307638272469</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77484.31</v>
      </c>
      <c r="E263" s="280">
        <v>90251.56</v>
      </c>
      <c r="F263" s="183">
        <f t="shared" si="8"/>
        <v>116.4772068048357</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119043.05999999998</v>
      </c>
      <c r="E274" s="272">
        <f>SUM(E275:E277)+SUM(E286:E290)</f>
        <v>93067.23000000001</v>
      </c>
      <c r="F274" s="183">
        <f t="shared" si="9"/>
        <v>78.17946716087441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32147.42</v>
      </c>
      <c r="E275" s="280">
        <v>13211.44</v>
      </c>
      <c r="F275" s="183">
        <f t="shared" si="9"/>
        <v>41.096423912089996</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23741.69</v>
      </c>
      <c r="E286" s="280">
        <v>22445.56</v>
      </c>
      <c r="F286" s="183">
        <f t="shared" si="9"/>
        <v>94.540700346100053</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45175.88</v>
      </c>
      <c r="E287" s="280">
        <v>46323.37</v>
      </c>
      <c r="F287" s="183">
        <f t="shared" si="9"/>
        <v>102.54005013294707</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17978.07</v>
      </c>
      <c r="E290" s="280">
        <v>11086.86</v>
      </c>
      <c r="F290" s="183">
        <f t="shared" si="9"/>
        <v>61.668799821115392</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177556.81</v>
      </c>
      <c r="E291" s="272">
        <f>SUM(E292:E295)</f>
        <v>0</v>
      </c>
      <c r="F291" s="183">
        <f t="shared" si="9"/>
        <v>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177535.5</v>
      </c>
      <c r="E292" s="280">
        <v>0</v>
      </c>
      <c r="F292" s="183">
        <f t="shared" si="9"/>
        <v>0</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21.31</v>
      </c>
      <c r="E293" s="280">
        <v>0</v>
      </c>
      <c r="F293" s="183">
        <f t="shared" si="9"/>
        <v>0</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4122109.7</v>
      </c>
      <c r="E297" s="272">
        <f>E298</f>
        <v>4270386.9000000004</v>
      </c>
      <c r="F297" s="183">
        <f t="shared" si="9"/>
        <v>103.59711921300882</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4122109.7</v>
      </c>
      <c r="E298" s="282">
        <v>4270386.9000000004</v>
      </c>
      <c r="F298" s="190">
        <f t="shared" si="9"/>
        <v>103.59711921300882</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108358.55</v>
      </c>
      <c r="E302" s="280">
        <v>100586.83</v>
      </c>
      <c r="F302" s="183">
        <f t="shared" si="10"/>
        <v>92.827774088892852</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40324.519999999997</v>
      </c>
      <c r="E303" s="280">
        <v>31217.81</v>
      </c>
      <c r="F303" s="183">
        <f t="shared" si="10"/>
        <v>77.416445378643076</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177556.81</v>
      </c>
      <c r="E305" s="280">
        <v>0</v>
      </c>
      <c r="F305" s="183">
        <f t="shared" si="10"/>
        <v>0</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228.15</v>
      </c>
      <c r="E308" s="280">
        <v>85.97</v>
      </c>
      <c r="F308" s="183">
        <f t="shared" si="10"/>
        <v>37.681349989042296</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810</v>
      </c>
      <c r="E309" s="280">
        <v>2374.14</v>
      </c>
      <c r="F309" s="183">
        <f t="shared" si="10"/>
        <v>293.10370370370367</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9443.49</v>
      </c>
      <c r="E311" s="280">
        <v>309.33</v>
      </c>
      <c r="F311" s="183">
        <f t="shared" si="10"/>
        <v>3.2755898507860968</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9</v>
      </c>
      <c r="E336" s="280">
        <v>1698.25</v>
      </c>
      <c r="F336" s="183" t="str">
        <f t="shared" si="11"/>
        <v>&gt;&gt;100</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81023.91</v>
      </c>
      <c r="E337" s="280">
        <v>107496.98</v>
      </c>
      <c r="F337" s="183">
        <f t="shared" si="11"/>
        <v>132.67315783698911</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3250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351724.08</v>
      </c>
      <c r="E339" s="280">
        <v>75362.5</v>
      </c>
      <c r="F339" s="183">
        <f t="shared" si="11"/>
        <v>21.42659666634141</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774266.31</v>
      </c>
      <c r="E343" s="280">
        <v>1557469.37</v>
      </c>
      <c r="F343" s="183">
        <f t="shared" si="11"/>
        <v>201.1542217302468</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5107.55</v>
      </c>
      <c r="E344" s="280">
        <v>0</v>
      </c>
      <c r="F344" s="183">
        <f t="shared" si="11"/>
        <v>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c r="E367" s="280">
        <v>2000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98.1</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6876.74</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33832.32</v>
      </c>
      <c r="E390" s="280">
        <v>33832.32</v>
      </c>
      <c r="F390" s="183">
        <f t="shared" si="12"/>
        <v>100</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4077659.56</v>
      </c>
      <c r="E391" s="287">
        <v>4225936.76</v>
      </c>
      <c r="F391" s="259">
        <f t="shared" si="12"/>
        <v>103.63633103299088</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10617.82</v>
      </c>
      <c r="E392" s="287">
        <v>10617.82</v>
      </c>
      <c r="F392" s="259">
        <f t="shared" si="12"/>
        <v>100</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58</v>
      </c>
      <c r="E1" s="105" t="s">
        <v>59</v>
      </c>
      <c r="F1" s="174" t="s">
        <v>36</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43</v>
      </c>
      <c r="C3" s="113" t="s">
        <v>44</v>
      </c>
      <c r="D3" s="120" t="s">
        <v>45</v>
      </c>
      <c r="E3" s="120" t="s">
        <v>46</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377860.19</v>
      </c>
      <c r="E5" s="275">
        <f>E6+E10+E13+SUM(E17:E21)</f>
        <v>470806.55000000005</v>
      </c>
      <c r="F5" s="202">
        <f t="shared" ref="F5:F36" si="0">IF(D5&gt;0,IF(E5/D5&gt;=100,"&gt;&gt;100",E5/D5*100),"-")</f>
        <v>124.59808216367011</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365162.16</v>
      </c>
      <c r="E6" s="267">
        <f>SUM(E7:E9)</f>
        <v>452730.03</v>
      </c>
      <c r="F6" s="180">
        <f t="shared" si="0"/>
        <v>123.98054332902404</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365162.16</v>
      </c>
      <c r="E7" s="279">
        <v>452730.03</v>
      </c>
      <c r="F7" s="180">
        <f t="shared" si="0"/>
        <v>123.98054332902404</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12698.03</v>
      </c>
      <c r="E20" s="279">
        <v>18076.52</v>
      </c>
      <c r="F20" s="180">
        <f t="shared" si="0"/>
        <v>142.35688528063014</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74103.75</v>
      </c>
      <c r="E28" s="267">
        <f>SUM(E29:E34)</f>
        <v>196572.96000000002</v>
      </c>
      <c r="F28" s="180">
        <f t="shared" si="0"/>
        <v>265.26722331865795</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68253.31</v>
      </c>
      <c r="E30" s="279">
        <v>66869.55</v>
      </c>
      <c r="F30" s="180">
        <f t="shared" si="0"/>
        <v>97.972611145159121</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5850.44</v>
      </c>
      <c r="E34" s="279">
        <v>129703.41</v>
      </c>
      <c r="F34" s="180">
        <f t="shared" si="0"/>
        <v>2216.9855600604401</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1212961.6300000001</v>
      </c>
      <c r="E35" s="267">
        <f>E36+E39+E43+E50+E54+E60+E61+E66+E74</f>
        <v>1865212.2000000002</v>
      </c>
      <c r="F35" s="180">
        <f t="shared" si="0"/>
        <v>153.77338852837414</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41607.300000000003</v>
      </c>
      <c r="E39" s="267">
        <f>SUM(E40:E42)</f>
        <v>105897.13</v>
      </c>
      <c r="F39" s="180">
        <f t="shared" si="1"/>
        <v>254.51574603495058</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41607.300000000003</v>
      </c>
      <c r="E40" s="279">
        <v>105897.13</v>
      </c>
      <c r="F40" s="180">
        <f t="shared" si="1"/>
        <v>254.51574603495058</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1171354.33</v>
      </c>
      <c r="E74" s="279">
        <v>1759315.07</v>
      </c>
      <c r="F74" s="180">
        <f t="shared" si="2"/>
        <v>150.19495168468794</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12489.93</v>
      </c>
      <c r="E75" s="267">
        <f>SUM(E76:E81)</f>
        <v>20774.060000000001</v>
      </c>
      <c r="F75" s="180">
        <f t="shared" si="2"/>
        <v>166.32647260633166</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12489.93</v>
      </c>
      <c r="E76" s="279">
        <v>20774.060000000001</v>
      </c>
      <c r="F76" s="180">
        <f t="shared" si="2"/>
        <v>166.32647260633166</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1238129.74</v>
      </c>
      <c r="E82" s="267">
        <f>SUM(E83:E88)</f>
        <v>901003.90999999992</v>
      </c>
      <c r="F82" s="180">
        <f t="shared" si="2"/>
        <v>72.771364816743684</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555682.12</v>
      </c>
      <c r="E84" s="279">
        <v>394219.52000000002</v>
      </c>
      <c r="F84" s="180">
        <f t="shared" si="2"/>
        <v>70.943351569418866</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57690.77</v>
      </c>
      <c r="E85" s="279">
        <v>5998.6</v>
      </c>
      <c r="F85" s="180">
        <f t="shared" si="2"/>
        <v>10.397850470707882</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39086.39</v>
      </c>
      <c r="E86" s="279">
        <v>172418.74</v>
      </c>
      <c r="F86" s="180">
        <f t="shared" si="2"/>
        <v>441.12219112586246</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585670.46</v>
      </c>
      <c r="E88" s="279">
        <v>328367.05</v>
      </c>
      <c r="F88" s="180">
        <f t="shared" si="2"/>
        <v>56.066862241950879</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17115.68</v>
      </c>
      <c r="E89" s="267">
        <f>E90+E94+E99+E104+E105+E106</f>
        <v>35862.36</v>
      </c>
      <c r="F89" s="180">
        <f t="shared" si="2"/>
        <v>209.52927374197228</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9656.92</v>
      </c>
      <c r="E104" s="279">
        <v>27829.85</v>
      </c>
      <c r="F104" s="180">
        <f t="shared" si="3"/>
        <v>288.18557055458672</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7458.76</v>
      </c>
      <c r="E106" s="279">
        <v>8032.51</v>
      </c>
      <c r="F106" s="180">
        <f t="shared" si="3"/>
        <v>107.69229737918904</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274013.36</v>
      </c>
      <c r="E107" s="267">
        <f>SUM(E108:E113)</f>
        <v>349503.76</v>
      </c>
      <c r="F107" s="180">
        <f t="shared" si="3"/>
        <v>127.54989756703834</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162756.78</v>
      </c>
      <c r="E108" s="279">
        <v>226020.96</v>
      </c>
      <c r="F108" s="180">
        <f t="shared" si="3"/>
        <v>138.87038069934783</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111256.58</v>
      </c>
      <c r="E113" s="279">
        <v>123482.8</v>
      </c>
      <c r="F113" s="180">
        <f t="shared" si="3"/>
        <v>110.98921070556007</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96511.12</v>
      </c>
      <c r="E114" s="267">
        <f>E115+E118+E121+E122+SUM(E125:E128)</f>
        <v>1474322.8199999998</v>
      </c>
      <c r="F114" s="180">
        <f t="shared" si="3"/>
        <v>1527.6196359549033</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51461.5</v>
      </c>
      <c r="E115" s="267">
        <f>SUM(E116:E117)</f>
        <v>1401376.0799999998</v>
      </c>
      <c r="F115" s="180">
        <f t="shared" si="3"/>
        <v>2723.1543581123747</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18482.759999999998</v>
      </c>
      <c r="E116" s="279">
        <v>1361949.67</v>
      </c>
      <c r="F116" s="180">
        <f t="shared" si="3"/>
        <v>7368.7569930032096</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32978.74</v>
      </c>
      <c r="E117" s="279">
        <v>39426.410000000003</v>
      </c>
      <c r="F117" s="180">
        <f t="shared" si="3"/>
        <v>119.55098951627625</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45049.62</v>
      </c>
      <c r="E126" s="279">
        <v>72946.740000000005</v>
      </c>
      <c r="F126" s="180">
        <f t="shared" si="3"/>
        <v>161.92531701710249</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53697.670000000006</v>
      </c>
      <c r="E129" s="267">
        <f>E130+E133+SUM(E134:E140)</f>
        <v>108845.53</v>
      </c>
      <c r="F129" s="180">
        <f t="shared" si="3"/>
        <v>202.70065721659799</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1377</v>
      </c>
      <c r="E130" s="267">
        <f>SUM(E131:E132)</f>
        <v>2682.5</v>
      </c>
      <c r="F130" s="180">
        <f t="shared" si="3"/>
        <v>194.8075526506899</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1377</v>
      </c>
      <c r="E132" s="279">
        <v>2682.5</v>
      </c>
      <c r="F132" s="180">
        <f t="shared" si="3"/>
        <v>194.8075526506899</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15967.4</v>
      </c>
      <c r="E133" s="279">
        <v>36977.35</v>
      </c>
      <c r="F133" s="180">
        <f t="shared" ref="F133:F141" si="4">IF(D133&gt;0,IF(E133/D133&gt;=100,"&gt;&gt;100",E133/D133*100),"-")</f>
        <v>231.58028232523768</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3212.44</v>
      </c>
      <c r="E137" s="279">
        <v>2653.53</v>
      </c>
      <c r="F137" s="180">
        <f t="shared" si="4"/>
        <v>82.601698397479808</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33140.83</v>
      </c>
      <c r="E140" s="279">
        <v>66532.149999999994</v>
      </c>
      <c r="F140" s="180">
        <f t="shared" si="4"/>
        <v>200.75583502284036</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3356883.0700000003</v>
      </c>
      <c r="E141" s="270">
        <f>E5+E22+E28+E35+E75+E82+E89+E107+E114+E129</f>
        <v>5422904.1499999994</v>
      </c>
      <c r="F141" s="186">
        <f t="shared" si="4"/>
        <v>161.54581607157377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42578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58</v>
      </c>
      <c r="E1" s="105" t="s">
        <v>59</v>
      </c>
      <c r="F1" s="174" t="s">
        <v>36</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898972</v>
      </c>
      <c r="E5" s="276">
        <f>E6+E22</f>
        <v>10062</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85</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85</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9">
        <v>85</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898972</v>
      </c>
      <c r="E22" s="277">
        <f>E23+E30</f>
        <v>9977</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898972</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59440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839532</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9977</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9977</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27" sqref="D27"/>
    </sheetView>
  </sheetViews>
  <sheetFormatPr defaultColWidth="44.42578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58</v>
      </c>
      <c r="E1" s="105" t="s">
        <v>59</v>
      </c>
      <c r="F1" s="174" t="s">
        <v>36</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43</v>
      </c>
      <c r="C3" s="113" t="s">
        <v>44</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1207023.3</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6569753.9799999995</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190441.83</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1670947.8399999999</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9">
        <v>234138.47</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9">
        <v>799568.9</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9">
        <v>21886.83</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9">
        <v>32068.21</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55039.15</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27297.69</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500818.51</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130.08000000000001</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3696275.86</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873454.62</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9">
        <v>873454.62</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138633.82999999999</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6022525.3399999989</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9">
        <v>184230.18</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1633259.1099999999</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9">
        <v>229267.29</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9">
        <v>760883.41</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9">
        <v>17131.419999999998</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9">
        <v>31947.119999999999</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9">
        <v>55039.15</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9">
        <v>27591.45</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9">
        <v>506161.64</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9">
        <v>5237.63</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3969387.44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90251.56</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9">
        <v>90251.56</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145397.04999999999</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1754251.9400000004</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4948.25</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1698.25</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1298.25</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9">
        <v>1288.55</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9">
        <v>9.6999999999999993</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400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9">
        <v>400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3250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3250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1749303.6900000002</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9">
        <v>6876.74</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9">
        <v>107496.98</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9">
        <v>75362.5</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9">
        <v>1557469.37</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2098.1</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9" zoomScaleNormal="100" zoomScaleSheetLayoutView="100" workbookViewId="0">
      <selection activeCell="C316" sqref="C31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34</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11</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27079</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11</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35</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34</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1 - Općina Pisarovina</cp:lastModifiedBy>
  <cp:lastPrinted>2026-02-11T08:28:50Z</cp:lastPrinted>
  <dcterms:created xsi:type="dcterms:W3CDTF">2022-04-01T05:14:30Z</dcterms:created>
  <dcterms:modified xsi:type="dcterms:W3CDTF">2026-02-11T08:29:53Z</dcterms:modified>
</cp:coreProperties>
</file>